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xtíky\VEDENÍ\SOUTĚŽE\20_21\"/>
    </mc:Choice>
  </mc:AlternateContent>
  <bookViews>
    <workbookView xWindow="0" yWindow="0" windowWidth="28800" windowHeight="13725" tabRatio="683" firstSheet="1" activeTab="9"/>
  </bookViews>
  <sheets>
    <sheet name="přírodovědné - vyhodnocení" sheetId="12" r:id="rId1"/>
    <sheet name="přírodovědné -pořadí" sheetId="13" r:id="rId2"/>
    <sheet name="humanitní - vyhodnocení" sheetId="14" r:id="rId3"/>
    <sheet name="humanitní - pořadí" sheetId="15" r:id="rId4"/>
    <sheet name="humanitní_seznamy" sheetId="4" state="hidden" r:id="rId5"/>
    <sheet name="matematické - vyhodnocení" sheetId="16" r:id="rId6"/>
    <sheet name="matematické - pořadí" sheetId="17" r:id="rId7"/>
    <sheet name="matematické_seznamy" sheetId="6" state="hidden" r:id="rId8"/>
    <sheet name="sportovní_seznamy" sheetId="9" state="hidden" r:id="rId9"/>
    <sheet name="přír+mat-pořadí" sheetId="11" r:id="rId10"/>
  </sheets>
  <definedNames>
    <definedName name="PojmenovanyRozsah1">#REF!</definedName>
    <definedName name="PojmenovanyRozsah2">#REF!</definedName>
    <definedName name="PojmenovanyRozsah3">#REF!</definedName>
    <definedName name="PojmenovanyRozsah4">#REF!</definedName>
    <definedName name="PojmenovanyRozsah5">#REF!</definedName>
    <definedName name="PojmenovanyRozsah6">#REF!</definedName>
    <definedName name="PojmenovanyRozsah7">'přír+mat-pořadí'!$A$1:$D$48</definedName>
  </definedNames>
  <calcPr calcId="152511"/>
</workbook>
</file>

<file path=xl/calcChain.xml><?xml version="1.0" encoding="utf-8"?>
<calcChain xmlns="http://schemas.openxmlformats.org/spreadsheetml/2006/main">
  <c r="U26" i="9" l="1"/>
  <c r="U9" i="9"/>
  <c r="U23" i="9"/>
  <c r="U11" i="4"/>
  <c r="U3" i="9"/>
  <c r="U16" i="4"/>
  <c r="U7" i="6"/>
  <c r="U10" i="4"/>
  <c r="U9" i="4"/>
  <c r="U14" i="6"/>
  <c r="U17" i="4"/>
  <c r="U19" i="6"/>
  <c r="U17" i="6"/>
  <c r="U17" i="9"/>
  <c r="U23" i="4"/>
  <c r="U18" i="9"/>
  <c r="U21" i="4"/>
  <c r="U21" i="6"/>
  <c r="U20" i="9"/>
  <c r="U4" i="4"/>
  <c r="U7" i="9"/>
  <c r="U20" i="6"/>
  <c r="U3" i="6"/>
  <c r="U26" i="4"/>
  <c r="U11" i="6"/>
  <c r="U10" i="6"/>
  <c r="U24" i="6"/>
  <c r="U4" i="6"/>
  <c r="U5" i="9"/>
  <c r="U14" i="4"/>
  <c r="U11" i="9"/>
  <c r="U22" i="6"/>
  <c r="U13" i="6"/>
  <c r="U6" i="9"/>
  <c r="U2" i="4"/>
  <c r="U12" i="9"/>
  <c r="U12" i="4"/>
  <c r="U21" i="9"/>
  <c r="U16" i="6"/>
  <c r="U22" i="9"/>
  <c r="U23" i="6"/>
  <c r="U19" i="4"/>
  <c r="U5" i="4"/>
  <c r="U15" i="6"/>
  <c r="U27" i="4"/>
  <c r="U25" i="9"/>
  <c r="U25" i="6"/>
  <c r="U18" i="6"/>
  <c r="U22" i="4"/>
  <c r="U5" i="6"/>
  <c r="U2" i="9"/>
  <c r="U4" i="9"/>
  <c r="U18" i="4"/>
  <c r="U12" i="6"/>
  <c r="U14" i="9"/>
  <c r="U20" i="4"/>
  <c r="U24" i="9"/>
  <c r="U8" i="6"/>
  <c r="U15" i="9"/>
  <c r="U9" i="6"/>
  <c r="U25" i="4"/>
  <c r="U7" i="4"/>
  <c r="U3" i="4"/>
  <c r="U2" i="6"/>
  <c r="U26" i="6"/>
  <c r="U13" i="4"/>
  <c r="U10" i="9"/>
  <c r="U8" i="9"/>
  <c r="U13" i="9"/>
  <c r="U6" i="6"/>
  <c r="U8" i="4"/>
  <c r="U6" i="4"/>
  <c r="U19" i="9"/>
  <c r="U15" i="4"/>
  <c r="U24" i="4"/>
  <c r="U16" i="9"/>
</calcChain>
</file>

<file path=xl/sharedStrings.xml><?xml version="1.0" encoding="utf-8"?>
<sst xmlns="http://schemas.openxmlformats.org/spreadsheetml/2006/main" count="5885" uniqueCount="676">
  <si>
    <t>1.A</t>
  </si>
  <si>
    <t>1.B</t>
  </si>
  <si>
    <t>2.A</t>
  </si>
  <si>
    <t>2.B</t>
  </si>
  <si>
    <t>3.A</t>
  </si>
  <si>
    <t>3.B</t>
  </si>
  <si>
    <t>4.A</t>
  </si>
  <si>
    <t>4.B</t>
  </si>
  <si>
    <t>5.A</t>
  </si>
  <si>
    <t>5.B</t>
  </si>
  <si>
    <t>6.A</t>
  </si>
  <si>
    <t>6.B</t>
  </si>
  <si>
    <t>7.A</t>
  </si>
  <si>
    <t>7.B</t>
  </si>
  <si>
    <t>8.A</t>
  </si>
  <si>
    <t>8.B</t>
  </si>
  <si>
    <t>1.E</t>
  </si>
  <si>
    <t>2.E</t>
  </si>
  <si>
    <t xml:space="preserve">3.E </t>
  </si>
  <si>
    <t>4.E</t>
  </si>
  <si>
    <t>třída</t>
  </si>
  <si>
    <t>Cízlerová Kateřina</t>
  </si>
  <si>
    <t>Beránek Patrik</t>
  </si>
  <si>
    <t>Bruckner Filip</t>
  </si>
  <si>
    <t>Aust Martin</t>
  </si>
  <si>
    <t>Bendová Emílie</t>
  </si>
  <si>
    <t>Akantisová Tereza</t>
  </si>
  <si>
    <t>Barták Jakub</t>
  </si>
  <si>
    <t>Andrášiková Tereza</t>
  </si>
  <si>
    <t>Bosmanová Ema</t>
  </si>
  <si>
    <t>Austová Adéla</t>
  </si>
  <si>
    <t>Holubová Monika</t>
  </si>
  <si>
    <t>Basl Tomáš</t>
  </si>
  <si>
    <t>Červenková Vlasta</t>
  </si>
  <si>
    <t>Bartková Kateřina</t>
  </si>
  <si>
    <t>Bosák Karel</t>
  </si>
  <si>
    <t>Andrlová Veronika</t>
  </si>
  <si>
    <t>Černík Jakub</t>
  </si>
  <si>
    <t>Böhmová Jayne</t>
  </si>
  <si>
    <t>Cenknerová Adéla</t>
  </si>
  <si>
    <t>Baranec Marek</t>
  </si>
  <si>
    <t>Draská Markéta</t>
  </si>
  <si>
    <t>Bílek Petr</t>
  </si>
  <si>
    <t>Čadová Kateřina</t>
  </si>
  <si>
    <t>Čapková Nikola</t>
  </si>
  <si>
    <t>Branžovská Magdaléna</t>
  </si>
  <si>
    <t>Bubancová Agáta</t>
  </si>
  <si>
    <t>Conrad Amra Liv</t>
  </si>
  <si>
    <t>Dang Quang Huy</t>
  </si>
  <si>
    <t>Daňko Jan</t>
  </si>
  <si>
    <t>Baierová Vanessa</t>
  </si>
  <si>
    <t>Horčičková Alice</t>
  </si>
  <si>
    <t>Bui Minh Anh</t>
  </si>
  <si>
    <t>Halamka Matěj Barabáš</t>
  </si>
  <si>
    <t>Benda Vítek</t>
  </si>
  <si>
    <t>Bui Linda</t>
  </si>
  <si>
    <t>Dang Xuan Tuan Dung</t>
  </si>
  <si>
    <t>Dundeková Natálie Kim</t>
  </si>
  <si>
    <t>Bydžovská Eliška</t>
  </si>
  <si>
    <t>Čeloud Marcel</t>
  </si>
  <si>
    <t>Brožík Michal</t>
  </si>
  <si>
    <t>Dudr Viktor</t>
  </si>
  <si>
    <t>Böhm Šimon</t>
  </si>
  <si>
    <t>Hanzalová Eliška</t>
  </si>
  <si>
    <t>Dao Phuong Dung</t>
  </si>
  <si>
    <t>Caranová Andrea</t>
  </si>
  <si>
    <t>Čelikovská Tereza</t>
  </si>
  <si>
    <t>Čada Tomáš</t>
  </si>
  <si>
    <t>Dinh Cuong Minh</t>
  </si>
  <si>
    <t>Doležalová Jana</t>
  </si>
  <si>
    <t>Benešová Kateřina</t>
  </si>
  <si>
    <t>Krutinová Zuzana</t>
  </si>
  <si>
    <t>Bui Phuong Thao</t>
  </si>
  <si>
    <t>Halbich Tomáš</t>
  </si>
  <si>
    <t>Berková Kristýna</t>
  </si>
  <si>
    <t>Bumbová Petra</t>
  </si>
  <si>
    <t>Capulič Adam</t>
  </si>
  <si>
    <t>Friedrich Lukáš</t>
  </si>
  <si>
    <t>Dražan Jakub</t>
  </si>
  <si>
    <t>Dolanská Tereza</t>
  </si>
  <si>
    <t>Břeň Petr</t>
  </si>
  <si>
    <t>Fryšová Žaneta</t>
  </si>
  <si>
    <t>Hessová Adriana</t>
  </si>
  <si>
    <t>Hirš Filip</t>
  </si>
  <si>
    <t>Doan Trung Hieu</t>
  </si>
  <si>
    <t>Dang Yen Nhi</t>
  </si>
  <si>
    <t>Dao Son Tung</t>
  </si>
  <si>
    <t>Černá Kateřina</t>
  </si>
  <si>
    <t>Doan Tu</t>
  </si>
  <si>
    <t>Halbich Petr</t>
  </si>
  <si>
    <t>Dirlbecková Michaela</t>
  </si>
  <si>
    <t>Kubátová Markéta</t>
  </si>
  <si>
    <t>Dang Jan</t>
  </si>
  <si>
    <t>Hoang Long</t>
  </si>
  <si>
    <t>Dančová Nela</t>
  </si>
  <si>
    <t>Gondová Dominika</t>
  </si>
  <si>
    <t>Čeháková Tereza</t>
  </si>
  <si>
    <t>Gladavský Jakub</t>
  </si>
  <si>
    <t>Drnková Kristýna</t>
  </si>
  <si>
    <t>Dolejšová Kateřina</t>
  </si>
  <si>
    <t>Bulík Otakar</t>
  </si>
  <si>
    <t>Fůs Adam</t>
  </si>
  <si>
    <t>Hyklová Valentýna</t>
  </si>
  <si>
    <t>Jindra Jakub</t>
  </si>
  <si>
    <t>Freiberg Dominik Jiří</t>
  </si>
  <si>
    <t>Doležalová Kristýna</t>
  </si>
  <si>
    <t>Dinh Huyen Trang</t>
  </si>
  <si>
    <t>Draská Nikola</t>
  </si>
  <si>
    <t>Drašnar Jan</t>
  </si>
  <si>
    <t>Hartl Lukáš</t>
  </si>
  <si>
    <t>Eklová Aneta</t>
  </si>
  <si>
    <t>Kůrková Lucie</t>
  </si>
  <si>
    <t>Denková Nicol</t>
  </si>
  <si>
    <t>Hoffman Matěj</t>
  </si>
  <si>
    <t>Dao Phuong Thao</t>
  </si>
  <si>
    <t>Hángocová Jana</t>
  </si>
  <si>
    <t>Freibergová Tereza Marie</t>
  </si>
  <si>
    <t>Hlavicová Beata</t>
  </si>
  <si>
    <t>Ferling Jan</t>
  </si>
  <si>
    <t>Duongová Anna</t>
  </si>
  <si>
    <t>Cízler Štěpán</t>
  </si>
  <si>
    <t>Jakubíková Silvie</t>
  </si>
  <si>
    <t>Jemeljanova Angelina</t>
  </si>
  <si>
    <t>Krčma Jakub</t>
  </si>
  <si>
    <t>Glabasniová Sofie</t>
  </si>
  <si>
    <t>Doubravová Barbora</t>
  </si>
  <si>
    <t>Fišerová Ela</t>
  </si>
  <si>
    <t>Dytrychová Michaela</t>
  </si>
  <si>
    <t>Havránek Jakub</t>
  </si>
  <si>
    <t>Hrochová Alice</t>
  </si>
  <si>
    <t>Gottwaldová Tereza</t>
  </si>
  <si>
    <t>Le Hoang Hoa Mai</t>
  </si>
  <si>
    <t>Dinh Phuc Thinh</t>
  </si>
  <si>
    <t>Horňáková Klára</t>
  </si>
  <si>
    <t>Dědková Nina</t>
  </si>
  <si>
    <t>Hrůzová Eliška</t>
  </si>
  <si>
    <t>Hoang Thach Thao</t>
  </si>
  <si>
    <t>Hoang Trang Huyen</t>
  </si>
  <si>
    <t>Goga Patrik</t>
  </si>
  <si>
    <t>Dvořáková Alexandra</t>
  </si>
  <si>
    <t>Dao Hoai Nam</t>
  </si>
  <si>
    <t>Janoušek Pavel</t>
  </si>
  <si>
    <t>Křížová Miroslava</t>
  </si>
  <si>
    <t>Kubinčan Lukáš</t>
  </si>
  <si>
    <t>Hallová Natálie</t>
  </si>
  <si>
    <t>Frouz Jakub</t>
  </si>
  <si>
    <t>Foglarová Adéla</t>
  </si>
  <si>
    <t>Gillarová Laura</t>
  </si>
  <si>
    <t>Hejzková Jitka</t>
  </si>
  <si>
    <t>Hüttl Michal</t>
  </si>
  <si>
    <t>Hendrych Adam</t>
  </si>
  <si>
    <t>Le Phuong Uyen</t>
  </si>
  <si>
    <t>Duong Huyen Phuong</t>
  </si>
  <si>
    <t>Jamelský Ondřej</t>
  </si>
  <si>
    <t>Germičová Laura</t>
  </si>
  <si>
    <t>Kirsch Aleš</t>
  </si>
  <si>
    <t>Kantor Vojtěch</t>
  </si>
  <si>
    <t>Jungová Natálie Anežka</t>
  </si>
  <si>
    <t>Hönig Adam</t>
  </si>
  <si>
    <t>Dytrych Vítek</t>
  </si>
  <si>
    <t>Fiala Dominik</t>
  </si>
  <si>
    <t>Janoušková Eliška</t>
  </si>
  <si>
    <t>Kulová Kateřina</t>
  </si>
  <si>
    <t>Le Hoang Anh Quan</t>
  </si>
  <si>
    <t>Jílková Nikol</t>
  </si>
  <si>
    <t>Fryšová Andrea</t>
  </si>
  <si>
    <t>Ha Thu Thuy</t>
  </si>
  <si>
    <t>Hána Radek</t>
  </si>
  <si>
    <t>Holota Jakub</t>
  </si>
  <si>
    <t>Král Michal</t>
  </si>
  <si>
    <t>Hošek Hynek</t>
  </si>
  <si>
    <t>Lišková Adéla</t>
  </si>
  <si>
    <t>Gregorová Carmen</t>
  </si>
  <si>
    <t>Kinderová Lucie</t>
  </si>
  <si>
    <t>Ho Julia</t>
  </si>
  <si>
    <t>Költöová Anežka</t>
  </si>
  <si>
    <t>Kraft David</t>
  </si>
  <si>
    <t xml:space="preserve">Kalabzová Nicolette
</t>
  </si>
  <si>
    <t>Janda Dominik</t>
  </si>
  <si>
    <t>Gordiienko Anastasiia</t>
  </si>
  <si>
    <t>Fiala Vítek</t>
  </si>
  <si>
    <t>Ježek Václav</t>
  </si>
  <si>
    <t>Le Phuong Trinh</t>
  </si>
  <si>
    <t>Lišková Nina</t>
  </si>
  <si>
    <t>Koloc Petr</t>
  </si>
  <si>
    <t>Hyklová Dominika</t>
  </si>
  <si>
    <t>Koukal Martin</t>
  </si>
  <si>
    <t>Hoang David</t>
  </si>
  <si>
    <t>Holotová Michaela</t>
  </si>
  <si>
    <t>Kvasničková Aneta</t>
  </si>
  <si>
    <t>Hůda Vojtěch</t>
  </si>
  <si>
    <t>Mottlová Jůlie</t>
  </si>
  <si>
    <t>Horáčková Zuzana</t>
  </si>
  <si>
    <t>Koudelková Adéla</t>
  </si>
  <si>
    <t>Jedličková Linda</t>
  </si>
  <si>
    <t>Krčmová Adéla</t>
  </si>
  <si>
    <t>Komůrka Jan</t>
  </si>
  <si>
    <t>Kubinčan Petr</t>
  </si>
  <si>
    <t>Klímová Natálie</t>
  </si>
  <si>
    <t>Jadlovská Aneta</t>
  </si>
  <si>
    <t>Giannoulas Nikolaos</t>
  </si>
  <si>
    <t>Jungová Barbora Naděžda</t>
  </si>
  <si>
    <t>Lehotská Sofia</t>
  </si>
  <si>
    <t>Magersteinová Sofie</t>
  </si>
  <si>
    <t>Krejčí Jakub</t>
  </si>
  <si>
    <t>Jačková Adina</t>
  </si>
  <si>
    <t>Le Ha</t>
  </si>
  <si>
    <t>Hrůza Lukáš</t>
  </si>
  <si>
    <t>Hrůzová Michaela</t>
  </si>
  <si>
    <t>Lochman Jakub</t>
  </si>
  <si>
    <t>Jindrová Zuzana</t>
  </si>
  <si>
    <t>Nguyen Thi Dieu Linh</t>
  </si>
  <si>
    <t>Hošnová Tereza</t>
  </si>
  <si>
    <t>Kraclík Jan</t>
  </si>
  <si>
    <t>Krejsová Jana</t>
  </si>
  <si>
    <t>Lochman David</t>
  </si>
  <si>
    <t>Kukla Martin</t>
  </si>
  <si>
    <t>Kuchtová Barbora</t>
  </si>
  <si>
    <t>Kříž Jan</t>
  </si>
  <si>
    <t>Jelínek Martin</t>
  </si>
  <si>
    <t>Günnzel Hana</t>
  </si>
  <si>
    <t>Kalašová Martina</t>
  </si>
  <si>
    <t>Marešová Nikola</t>
  </si>
  <si>
    <t>Mansfeld Tadeáš</t>
  </si>
  <si>
    <t>Kubín Richard</t>
  </si>
  <si>
    <t>Jakubíková Lucie</t>
  </si>
  <si>
    <t>Mai Trung Kien</t>
  </si>
  <si>
    <t>Chárová Anna Viktorie</t>
  </si>
  <si>
    <t>Illichová Barbora</t>
  </si>
  <si>
    <t>Maliňaková Alena</t>
  </si>
  <si>
    <t>Khynych Alfred</t>
  </si>
  <si>
    <t>Patočka Adam</t>
  </si>
  <si>
    <t>Janoušek David</t>
  </si>
  <si>
    <t>Kroupa Jan Mikuláš</t>
  </si>
  <si>
    <t>Mai Phan Anh</t>
  </si>
  <si>
    <t>Nguyen Ngoc Long</t>
  </si>
  <si>
    <t>Lecková Diana</t>
  </si>
  <si>
    <t>Martínková Nella</t>
  </si>
  <si>
    <t>Kupčák Daniel Tadeáš</t>
  </si>
  <si>
    <t>Komorous Martin</t>
  </si>
  <si>
    <t>Hallová Tereza</t>
  </si>
  <si>
    <t>Kňourek Dan</t>
  </si>
  <si>
    <t>Nguyen Viet Hai</t>
  </si>
  <si>
    <t>Mareš Jan</t>
  </si>
  <si>
    <t>Le Duc Tri</t>
  </si>
  <si>
    <t>Kolář Martin</t>
  </si>
  <si>
    <t>Mašková Ester</t>
  </si>
  <si>
    <t>Kaščáková L´udmila</t>
  </si>
  <si>
    <t>Kesl Lukáš</t>
  </si>
  <si>
    <t>Martínek Pavel</t>
  </si>
  <si>
    <t>Nguyen Hong Ngoc</t>
  </si>
  <si>
    <t>Pham Thi Tuong Vy</t>
  </si>
  <si>
    <t>Kalinichenko Evgeniya</t>
  </si>
  <si>
    <t>Kubincová Adéla</t>
  </si>
  <si>
    <t>Nguyen Ngoc Tiep</t>
  </si>
  <si>
    <t>Nguyen Thu Uyen Sarah</t>
  </si>
  <si>
    <t>Nguyen Ha My</t>
  </si>
  <si>
    <t>Matějovicová Klára</t>
  </si>
  <si>
    <t>Marjánek Jan</t>
  </si>
  <si>
    <t>Kraus Markéta</t>
  </si>
  <si>
    <t>Jílek Jakub</t>
  </si>
  <si>
    <t>Krištof Tobiáš</t>
  </si>
  <si>
    <t>Pincová Ester</t>
  </si>
  <si>
    <t>Matoušek Vít</t>
  </si>
  <si>
    <t>Mecner Josef Bohuslav</t>
  </si>
  <si>
    <t>Kůtová Ivana</t>
  </si>
  <si>
    <t>Mecnerová Jana Anna</t>
  </si>
  <si>
    <t>Konečná Simona</t>
  </si>
  <si>
    <t>Krištof Ondřej</t>
  </si>
  <si>
    <t>Moulisová Amálie</t>
  </si>
  <si>
    <t>Novák Filip</t>
  </si>
  <si>
    <t>Ratajová Anna</t>
  </si>
  <si>
    <t>Králová Adéla</t>
  </si>
  <si>
    <t>Lacko Daniel Christian</t>
  </si>
  <si>
    <t>Oreská Šárka</t>
  </si>
  <si>
    <t>Novotný Jan</t>
  </si>
  <si>
    <t>Novák Marek</t>
  </si>
  <si>
    <t>Molnar Matěj</t>
  </si>
  <si>
    <t>Martyková Sára</t>
  </si>
  <si>
    <t>Kůtková Kristina</t>
  </si>
  <si>
    <t>Karlíková Jana</t>
  </si>
  <si>
    <t>Malantuk Karel</t>
  </si>
  <si>
    <t>Postl Josef</t>
  </si>
  <si>
    <t>Navrátil Adam</t>
  </si>
  <si>
    <t>Nguyen Phuong Quynh</t>
  </si>
  <si>
    <t>Maierová Daniela Victoria</t>
  </si>
  <si>
    <t>Melichar Elena</t>
  </si>
  <si>
    <t>Kuchariková zuzana</t>
  </si>
  <si>
    <t>Maleš Viktor</t>
  </si>
  <si>
    <t>Pagáčová Lucie</t>
  </si>
  <si>
    <t>Peterek Karel</t>
  </si>
  <si>
    <t>Stejskalová Zuzana</t>
  </si>
  <si>
    <t>Le Thi Huyen My</t>
  </si>
  <si>
    <t>Macur Matyáš</t>
  </si>
  <si>
    <t>Pham Thi Thien Trang</t>
  </si>
  <si>
    <t>Phan Thao My</t>
  </si>
  <si>
    <t>Nováková Adéla</t>
  </si>
  <si>
    <t>Našincová Kristýna</t>
  </si>
  <si>
    <t>Nguyen David</t>
  </si>
  <si>
    <t>Libich Jan</t>
  </si>
  <si>
    <t>Kilianová Sabina</t>
  </si>
  <si>
    <t>Meindlschmid Marek</t>
  </si>
  <si>
    <t>Rada Václav</t>
  </si>
  <si>
    <t>Navrátil Jakub</t>
  </si>
  <si>
    <t>Nguyen Vinh Dang Khoa</t>
  </si>
  <si>
    <t>Matoušek Zdeněk</t>
  </si>
  <si>
    <t>Kula Maxmilián</t>
  </si>
  <si>
    <t>Mareš Ondřej</t>
  </si>
  <si>
    <t>Peltrámová Adéla</t>
  </si>
  <si>
    <t>Pham Natálie</t>
  </si>
  <si>
    <t>Svratecká Kateřina</t>
  </si>
  <si>
    <t>Mai Thanh Trung</t>
  </si>
  <si>
    <t>Mlezivová Barbora</t>
  </si>
  <si>
    <t>Skočilová Klára</t>
  </si>
  <si>
    <t>Poláková Martina</t>
  </si>
  <si>
    <t>Ptáček Jan</t>
  </si>
  <si>
    <t>Nečekalová Klára</t>
  </si>
  <si>
    <t>Pechová Karolína</t>
  </si>
  <si>
    <t>Mandous Filip</t>
  </si>
  <si>
    <t>Kupkovič Lukáš</t>
  </si>
  <si>
    <t>Nguyen Thanh An</t>
  </si>
  <si>
    <t>Ryšavý Šimon</t>
  </si>
  <si>
    <t>Němeček Štěpán</t>
  </si>
  <si>
    <t>Nováková Vendula</t>
  </si>
  <si>
    <t>Milotínská Sophie</t>
  </si>
  <si>
    <t>Nguyen Anh Quan</t>
  </si>
  <si>
    <t>Markusová Klára</t>
  </si>
  <si>
    <t>Mašika Alexej</t>
  </si>
  <si>
    <t>Plevná Veronika</t>
  </si>
  <si>
    <t>Procházková Eliška</t>
  </si>
  <si>
    <t>Špreňar Petr</t>
  </si>
  <si>
    <t>Martincová Markéta Kristýna</t>
  </si>
  <si>
    <t>Ngo Truong Giang</t>
  </si>
  <si>
    <t>Slámová Klára</t>
  </si>
  <si>
    <t>Sanvenero Beáta</t>
  </si>
  <si>
    <t>Sližová Anna</t>
  </si>
  <si>
    <t>Ngo Phuc An</t>
  </si>
  <si>
    <t>Peláková Kateřina</t>
  </si>
  <si>
    <t>Michalcová Tereza</t>
  </si>
  <si>
    <t>Koucká Adéla</t>
  </si>
  <si>
    <t>Nguyenová Ngoc Anh</t>
  </si>
  <si>
    <t>Seifrtová Aneta</t>
  </si>
  <si>
    <t>Nguyen Huu Thang</t>
  </si>
  <si>
    <t>Orvoš Micha</t>
  </si>
  <si>
    <t>Patočka Benedikt</t>
  </si>
  <si>
    <t>Nguyenová Lenka</t>
  </si>
  <si>
    <t>Mičanová Iva</t>
  </si>
  <si>
    <t>Matušková Anna</t>
  </si>
  <si>
    <t>Plevná Miroslava</t>
  </si>
  <si>
    <t>Spálovská Petra</t>
  </si>
  <si>
    <t>Temerova Dagmar</t>
  </si>
  <si>
    <t>Matoušková Kateřina</t>
  </si>
  <si>
    <t>Nguyen Ha Mi Marie</t>
  </si>
  <si>
    <t>Slavík Dominik</t>
  </si>
  <si>
    <t>Sokolová Marcela</t>
  </si>
  <si>
    <t>Syrová Zuzana</t>
  </si>
  <si>
    <t>Nguyen Le Ky Anh</t>
  </si>
  <si>
    <t>Rybař Václav</t>
  </si>
  <si>
    <t>Morozova Viktoriia</t>
  </si>
  <si>
    <t>Lochmanová Klára</t>
  </si>
  <si>
    <t>Patočková Christina</t>
  </si>
  <si>
    <t>Snížková Tereza</t>
  </si>
  <si>
    <t>Nguyenová Elen</t>
  </si>
  <si>
    <t>Pisárik Matyáš</t>
  </si>
  <si>
    <t>Peltrámová Martina</t>
  </si>
  <si>
    <t>Nguyenová Monika</t>
  </si>
  <si>
    <t>Navrátil Matěj</t>
  </si>
  <si>
    <t>Naughton Samuel</t>
  </si>
  <si>
    <t>Radová Klára</t>
  </si>
  <si>
    <t>Sudimac Martin</t>
  </si>
  <si>
    <t>Valenta Adam</t>
  </si>
  <si>
    <t>Meiserová Olga</t>
  </si>
  <si>
    <t>Nožičková Lucie</t>
  </si>
  <si>
    <t>Slepičková Adéla</t>
  </si>
  <si>
    <t>Sýkora Jan</t>
  </si>
  <si>
    <t>Šmíd Adam</t>
  </si>
  <si>
    <t>Podzimek Daniel</t>
  </si>
  <si>
    <t>Řeháková Štěpánka</t>
  </si>
  <si>
    <t>Nejedlá Kateřina</t>
  </si>
  <si>
    <t>Král Lukáš</t>
  </si>
  <si>
    <t>Phanová Ha My</t>
  </si>
  <si>
    <t>Tran Bao Linh</t>
  </si>
  <si>
    <t>Nídl Marek</t>
  </si>
  <si>
    <t>Schütz Duong</t>
  </si>
  <si>
    <t>Peterková Nina</t>
  </si>
  <si>
    <t>Nikonov Daniel</t>
  </si>
  <si>
    <t>Nguyen Hoang Manh</t>
  </si>
  <si>
    <t>Peták Tomáš</t>
  </si>
  <si>
    <t>Schütz Robert</t>
  </si>
  <si>
    <t>Šalátová Amálie</t>
  </si>
  <si>
    <t>Váňová Natálie</t>
  </si>
  <si>
    <t>Melková Kristýna</t>
  </si>
  <si>
    <t>Pham Toan Thang</t>
  </si>
  <si>
    <t>Ševčíková Tereza</t>
  </si>
  <si>
    <t>Šrail Antonín</t>
  </si>
  <si>
    <t>Štréblová Anna</t>
  </si>
  <si>
    <t>Pouzar Filip</t>
  </si>
  <si>
    <t>Speierlová Tereza</t>
  </si>
  <si>
    <t>Nováková Anna</t>
  </si>
  <si>
    <t>Loužková Alena</t>
  </si>
  <si>
    <t>Rubáš David</t>
  </si>
  <si>
    <t>Tran Thai Khang</t>
  </si>
  <si>
    <t>Nohejlová Marika</t>
  </si>
  <si>
    <t>Stehlík Martin</t>
  </si>
  <si>
    <t>Petrikovič Tomáš</t>
  </si>
  <si>
    <t>Postl Daniel</t>
  </si>
  <si>
    <t>Nguyenová Anna</t>
  </si>
  <si>
    <t>Schlehoferová Šárka</t>
  </si>
  <si>
    <t>Skalický Martin</t>
  </si>
  <si>
    <t>Sudek Ladislav</t>
  </si>
  <si>
    <t>Všetečka Jan</t>
  </si>
  <si>
    <t>Plavcová Antonie</t>
  </si>
  <si>
    <t>Siglová Klára</t>
  </si>
  <si>
    <t>Trpák Jan</t>
  </si>
  <si>
    <t>Tichý Štěpán</t>
  </si>
  <si>
    <t>Šůsová Berenika</t>
  </si>
  <si>
    <t>Sydora Olha</t>
  </si>
  <si>
    <t>Strachotová Marie</t>
  </si>
  <si>
    <t>Odrážková Jana</t>
  </si>
  <si>
    <t>Matějková Adéla</t>
  </si>
  <si>
    <t>Šlajs Ondřej</t>
  </si>
  <si>
    <t>Trykar Tadeáš Tomáš</t>
  </si>
  <si>
    <t>Orsaková Sára</t>
  </si>
  <si>
    <t>Strádal Šimon</t>
  </si>
  <si>
    <t>Spáčilová Simona</t>
  </si>
  <si>
    <t>Richter Vojtěch</t>
  </si>
  <si>
    <t>Nídl Norbert</t>
  </si>
  <si>
    <t>Soubustová Tereza</t>
  </si>
  <si>
    <t>Slavíková Klára</t>
  </si>
  <si>
    <t>Tran Nhat Thanh</t>
  </si>
  <si>
    <t>Zárybnický Jakub</t>
  </si>
  <si>
    <t>Princ Ondřej</t>
  </si>
  <si>
    <t>Vu Nguyen Ngoc Hieu</t>
  </si>
  <si>
    <t>Trpák Tomáš</t>
  </si>
  <si>
    <t>Tran Philip</t>
  </si>
  <si>
    <t>Václavíková Tereza</t>
  </si>
  <si>
    <t>Šinková Natálie</t>
  </si>
  <si>
    <t>Šímová Natálie</t>
  </si>
  <si>
    <t>Sedláček Adam</t>
  </si>
  <si>
    <t>Mikula David</t>
  </si>
  <si>
    <t>Theiss Jan Martin</t>
  </si>
  <si>
    <t>Valečková Tereza</t>
  </si>
  <si>
    <t>Pham Tan Khang</t>
  </si>
  <si>
    <t>Štěříková Markéta</t>
  </si>
  <si>
    <t>Stejskalová Veronika</t>
  </si>
  <si>
    <t>Sobotík Jakub Jan</t>
  </si>
  <si>
    <t>Novotná Kristýna</t>
  </si>
  <si>
    <t>Šupková Markéta</t>
  </si>
  <si>
    <t>Sopčáková Hana</t>
  </si>
  <si>
    <t>Tran Quoc Dung</t>
  </si>
  <si>
    <t>Repák Pavel</t>
  </si>
  <si>
    <t>Tsolakidis Evangelos</t>
  </si>
  <si>
    <t>Vítovec Jakub</t>
  </si>
  <si>
    <t>Vysloužilová Jitka</t>
  </si>
  <si>
    <t>Tran Karel</t>
  </si>
  <si>
    <t>Štroblová Kateřina</t>
  </si>
  <si>
    <t>Šramhauser Filip</t>
  </si>
  <si>
    <t>Nguyen Tuan Hung</t>
  </si>
  <si>
    <t>Tomčany Marek</t>
  </si>
  <si>
    <t>Vu Tu Anh</t>
  </si>
  <si>
    <t>Pilař David</t>
  </si>
  <si>
    <t>Tichá Alžběta</t>
  </si>
  <si>
    <t>Tammer Jan</t>
  </si>
  <si>
    <t>Šauša Adam</t>
  </si>
  <si>
    <t>Pližingrová Tereza</t>
  </si>
  <si>
    <t>Šupková Martina</t>
  </si>
  <si>
    <t>Svoboda Ondřej</t>
  </si>
  <si>
    <t>Zikmund Tomáš</t>
  </si>
  <si>
    <t>Sinkulová Michaela</t>
  </si>
  <si>
    <t>Valešková Andrea</t>
  </si>
  <si>
    <t>Vu Phuong Thao Kristýna</t>
  </si>
  <si>
    <t>Vysoká Lucie Daniela</t>
  </si>
  <si>
    <t>Veselá Tereza</t>
  </si>
  <si>
    <t>Trojáček Daniel</t>
  </si>
  <si>
    <t>Šturmová Štěpánka</t>
  </si>
  <si>
    <t>Nová Lenka</t>
  </si>
  <si>
    <t>Tomek Lukáš</t>
  </si>
  <si>
    <t>Zeman Samuel</t>
  </si>
  <si>
    <t>Rytíř Libor</t>
  </si>
  <si>
    <t>Vaňkátová Veronika</t>
  </si>
  <si>
    <t>Tkačev Vladislav</t>
  </si>
  <si>
    <t>Štajer Ondřej</t>
  </si>
  <si>
    <t>Pluhař Radim</t>
  </si>
  <si>
    <t>Šveňha Jan</t>
  </si>
  <si>
    <t>Šenfeldová Valérie</t>
  </si>
  <si>
    <t>Sultani Darya</t>
  </si>
  <si>
    <t>Vondráček Martin</t>
  </si>
  <si>
    <t>Závodníková Eliška</t>
  </si>
  <si>
    <t>Volná Lucie</t>
  </si>
  <si>
    <t>Vlček William</t>
  </si>
  <si>
    <t>Toms Kryštof</t>
  </si>
  <si>
    <t>Nová Petra</t>
  </si>
  <si>
    <t>Vališová Maria</t>
  </si>
  <si>
    <t>Sudimacová Ella</t>
  </si>
  <si>
    <t>Vojíř David</t>
  </si>
  <si>
    <t>Tomčany Vojtěch</t>
  </si>
  <si>
    <t>Úlovec Vojtěch</t>
  </si>
  <si>
    <t>Polák Petr</t>
  </si>
  <si>
    <t>Ubryová Linda</t>
  </si>
  <si>
    <t>Šorm Michal</t>
  </si>
  <si>
    <t>Šobr Daniel</t>
  </si>
  <si>
    <t>Zetková Viktorie</t>
  </si>
  <si>
    <t>Žaludová Adéla</t>
  </si>
  <si>
    <t>Vorasická Adéla</t>
  </si>
  <si>
    <t>Voborníková Marie</t>
  </si>
  <si>
    <t>Urbánek Lukáš</t>
  </si>
  <si>
    <t>Pelech Ondřej</t>
  </si>
  <si>
    <t>Velková Amálie</t>
  </si>
  <si>
    <t>Vu Quynh Huong</t>
  </si>
  <si>
    <t>Tranová Huyen My</t>
  </si>
  <si>
    <t>Vokounová Kateřina</t>
  </si>
  <si>
    <t>Postl Ondřej</t>
  </si>
  <si>
    <t>Vachalec Alexej</t>
  </si>
  <si>
    <t>Šuba Réka</t>
  </si>
  <si>
    <t>Tochorová Eliška</t>
  </si>
  <si>
    <t>Zikmundová Petra</t>
  </si>
  <si>
    <t>Vyskočil Vojtěch</t>
  </si>
  <si>
    <t>Votroubek Jakub</t>
  </si>
  <si>
    <t>Phungová Helena</t>
  </si>
  <si>
    <t>Závodník Pavel</t>
  </si>
  <si>
    <t>Zůna Jan</t>
  </si>
  <si>
    <t>Vasylyková Ema</t>
  </si>
  <si>
    <t>Volfová Barbora</t>
  </si>
  <si>
    <t>Sigl Martin</t>
  </si>
  <si>
    <t>Vejnar Filip</t>
  </si>
  <si>
    <t>Truhlář Radek</t>
  </si>
  <si>
    <t>Zemanová Kateřina</t>
  </si>
  <si>
    <t>Pistorová Ester</t>
  </si>
  <si>
    <t>Zeman Alex</t>
  </si>
  <si>
    <t>Žalud Filip</t>
  </si>
  <si>
    <t>Zoaitter Leon</t>
  </si>
  <si>
    <t>Vu Nguyen Dang Khoi</t>
  </si>
  <si>
    <t>Theiss Daniel Viktor</t>
  </si>
  <si>
    <t>Vojíř Jakub</t>
  </si>
  <si>
    <t>Pouzar Jakub</t>
  </si>
  <si>
    <t>Zounek Mikuláš</t>
  </si>
  <si>
    <t>Žaludová Tereza</t>
  </si>
  <si>
    <t>Zapf Petr</t>
  </si>
  <si>
    <t>Valečková Hana</t>
  </si>
  <si>
    <t>Zůna Václav</t>
  </si>
  <si>
    <t>Stahlová Nela</t>
  </si>
  <si>
    <t>Žibrita Adam</t>
  </si>
  <si>
    <t>Velek Damián</t>
  </si>
  <si>
    <t>Svoboda Jaroslav</t>
  </si>
  <si>
    <t>Šimovičová Natálie</t>
  </si>
  <si>
    <t>Špinettiová Beáta</t>
  </si>
  <si>
    <t>Tran Bui Hai</t>
  </si>
  <si>
    <t>Zachařová Anežka Eva</t>
  </si>
  <si>
    <t>Zeměpisná olympiáda - kategorie B</t>
  </si>
  <si>
    <t>online (Cheb)</t>
  </si>
  <si>
    <t>školní</t>
  </si>
  <si>
    <t>1.</t>
  </si>
  <si>
    <t>Havrda Pavel</t>
  </si>
  <si>
    <t>Zeměpisná olympiáda - kategorie C</t>
  </si>
  <si>
    <t>2.</t>
  </si>
  <si>
    <t>Šauerová Lenka</t>
  </si>
  <si>
    <t>3.</t>
  </si>
  <si>
    <t>4.</t>
  </si>
  <si>
    <t>5.</t>
  </si>
  <si>
    <t>6.</t>
  </si>
  <si>
    <t>7.</t>
  </si>
  <si>
    <t>8.</t>
  </si>
  <si>
    <t>9.</t>
  </si>
  <si>
    <t>Zeměpisná olympiáda - kategorie A</t>
  </si>
  <si>
    <t>Zeměpisná olympiáda - kategorie D</t>
  </si>
  <si>
    <t>online</t>
  </si>
  <si>
    <t>okresní</t>
  </si>
  <si>
    <t>12.</t>
  </si>
  <si>
    <t>10.</t>
  </si>
  <si>
    <t>krajské</t>
  </si>
  <si>
    <t>Chemická olympiáda - kategorie D</t>
  </si>
  <si>
    <t>Habětínková Zuzana</t>
  </si>
  <si>
    <t>11.</t>
  </si>
  <si>
    <t>Chemická olympiáda - kategorie A</t>
  </si>
  <si>
    <t xml:space="preserve">4.A </t>
  </si>
  <si>
    <t>Fyzikální olympiáda - kategorie E</t>
  </si>
  <si>
    <t>Dirlbeck Jan</t>
  </si>
  <si>
    <t>Astronomická olympiáda kategorie EF</t>
  </si>
  <si>
    <t>účast</t>
  </si>
  <si>
    <t>4.a</t>
  </si>
  <si>
    <t>Chemická olympiáda kat. C</t>
  </si>
  <si>
    <t>Šmejkalová Karla</t>
  </si>
  <si>
    <t>14.</t>
  </si>
  <si>
    <t>Chemická olympiáda kat. B</t>
  </si>
  <si>
    <t>SOČ</t>
  </si>
  <si>
    <t>on-line</t>
  </si>
  <si>
    <t>Králová Radka</t>
  </si>
  <si>
    <t>celostátní</t>
  </si>
  <si>
    <t>13.</t>
  </si>
  <si>
    <t>Geologická olympiáda kat.B</t>
  </si>
  <si>
    <t>Biologická olympiáda -kat.D</t>
  </si>
  <si>
    <t>Biologická olympiáda -kat.C</t>
  </si>
  <si>
    <t>Fyzikální olympiáda - kategorie F</t>
  </si>
  <si>
    <t>Krutinová Ivana</t>
  </si>
  <si>
    <t>Millionová Hedvika</t>
  </si>
  <si>
    <t>Biologická olympiáda kat.B</t>
  </si>
  <si>
    <t>Biologická olympiáda kat.A</t>
  </si>
  <si>
    <t>Vím proč</t>
  </si>
  <si>
    <t>Knot Josef</t>
  </si>
  <si>
    <t>Pohár vědy</t>
  </si>
  <si>
    <t>mezinárodní</t>
  </si>
  <si>
    <t>Fyziklání online</t>
  </si>
  <si>
    <t>dějepisná olympiáda I.</t>
  </si>
  <si>
    <t>Cheb</t>
  </si>
  <si>
    <t>Joanidisová Jitka</t>
  </si>
  <si>
    <t>Těžká Lenka</t>
  </si>
  <si>
    <t>dějepisná olympiáda II.</t>
  </si>
  <si>
    <t>Havel Jan</t>
  </si>
  <si>
    <t>olympiáda v latinském jazyce</t>
  </si>
  <si>
    <t>Formánek Jakub</t>
  </si>
  <si>
    <t>dějepisná olympiáda</t>
  </si>
  <si>
    <t>SCJ - francouzština</t>
  </si>
  <si>
    <t>2.6. 2021</t>
  </si>
  <si>
    <t>24.</t>
  </si>
  <si>
    <t>Bubancová Linda</t>
  </si>
  <si>
    <t>Delf B1</t>
  </si>
  <si>
    <t>Fr. aliance Plzeň</t>
  </si>
  <si>
    <t>DSD II - němčina</t>
  </si>
  <si>
    <t>Hájek Janatová Dagmar</t>
  </si>
  <si>
    <t>DSD I - němčina</t>
  </si>
  <si>
    <t>OČJ - I. kategorie</t>
  </si>
  <si>
    <t>25.11. 2020</t>
  </si>
  <si>
    <t>Opekarová Marie</t>
  </si>
  <si>
    <t>Lorencová Dita</t>
  </si>
  <si>
    <t>Vykysalá Olga</t>
  </si>
  <si>
    <t>Hirková Nikola</t>
  </si>
  <si>
    <t>OČJ - II. kategorie</t>
  </si>
  <si>
    <t>Černá Daniela</t>
  </si>
  <si>
    <t>DELFU B1</t>
  </si>
  <si>
    <t>Plzeň</t>
  </si>
  <si>
    <t>B2 FCE</t>
  </si>
  <si>
    <t>Straková Andrea</t>
  </si>
  <si>
    <t>Hanzalová Alena</t>
  </si>
  <si>
    <t>Rendlová Věra</t>
  </si>
  <si>
    <t>C1 CAE</t>
  </si>
  <si>
    <t>Logická olympiáda kat.B</t>
  </si>
  <si>
    <t>30.</t>
  </si>
  <si>
    <t>18.</t>
  </si>
  <si>
    <t>15.</t>
  </si>
  <si>
    <t>22.</t>
  </si>
  <si>
    <t>27.</t>
  </si>
  <si>
    <t>Logická olympiáda kat.C</t>
  </si>
  <si>
    <t>Zikmundová Zdenka</t>
  </si>
  <si>
    <t>Brož Petr</t>
  </si>
  <si>
    <t>Úlovec Roman</t>
  </si>
  <si>
    <t>Kubín Vítězslav</t>
  </si>
  <si>
    <t>16.</t>
  </si>
  <si>
    <t>Gladavská Lenka</t>
  </si>
  <si>
    <t>Matematický náboj</t>
  </si>
  <si>
    <t>Matematická olympiáda kat.B</t>
  </si>
  <si>
    <t>Matematická olympiáda Z8</t>
  </si>
  <si>
    <t>Matematická olympiáda Z9</t>
  </si>
  <si>
    <t>Matematický klokan - KADET</t>
  </si>
  <si>
    <t>Matematický klokan - BENJAMÍN</t>
  </si>
  <si>
    <t>Karlovy Vary</t>
  </si>
  <si>
    <t>Matematický klokan - JUNIOR</t>
  </si>
  <si>
    <t>Matematický klokan - STUDENT</t>
  </si>
  <si>
    <t>Matematická olympiáda C</t>
  </si>
  <si>
    <t>Matematická olympiáda Z6</t>
  </si>
  <si>
    <t>Purple Comet Math</t>
  </si>
  <si>
    <t>Matematický klokan - Kadet</t>
  </si>
  <si>
    <t>Vyhodnocení humanitních soutěží</t>
  </si>
  <si>
    <t>NG</t>
  </si>
  <si>
    <t>Výsledný počet bodů</t>
  </si>
  <si>
    <t>VG</t>
  </si>
  <si>
    <t>Vyhodnocení přírodovědných soutěží</t>
  </si>
  <si>
    <t>Pořadí přírodovědných soutěží</t>
  </si>
  <si>
    <t>Pořadí humanitních soutěží</t>
  </si>
  <si>
    <t>Vyhodnocení matematických soutěží</t>
  </si>
  <si>
    <t>Pořadí matematických soutěží</t>
  </si>
  <si>
    <t>Vyhodnocení přírodovědných a matematických soutěžích</t>
  </si>
  <si>
    <t>Přírodovědné soutěže</t>
  </si>
  <si>
    <t xml:space="preserve">Matematické soutěže </t>
  </si>
  <si>
    <t>Přírodovědné a matematické soutěže</t>
  </si>
  <si>
    <t>Matematická olympiáda kat.A</t>
  </si>
  <si>
    <t>Matematická olympiáda Z7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</si>
</sst>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\K\č"/>
    <numFmt numFmtId="165" formatCode="d\.m\.yyyy"/>
    <numFmt numFmtId="166" formatCode="d\.\ m\.\ yyyy"/>
    <numFmt numFmtId="168" formatCode="d\.m\.yy"/>
  </numFmts>
  <fonts count="16">
    <font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rgb="FF000000"/>
      <name val="Inconsolata"/>
    </font>
    <font>
      <sz val="10"/>
      <name val="Arial"/>
    </font>
    <font>
      <sz val="10"/>
      <name val="Arial"/>
    </font>
    <font>
      <sz val="10"/>
      <color rgb="FF000000"/>
      <name val="Arial"/>
    </font>
    <font>
      <sz val="11"/>
      <color rgb="FF000000"/>
      <name val="Arial"/>
    </font>
    <font>
      <sz val="10"/>
      <color rgb="FF000000"/>
      <name val="Calibri"/>
    </font>
    <font>
      <sz val="11"/>
      <color rgb="FF000000"/>
      <name val="Calibri"/>
    </font>
    <font>
      <sz val="10"/>
      <color rgb="FF000000"/>
      <name val="&quot;Arial&quot;"/>
    </font>
    <font>
      <sz val="10"/>
      <color rgb="FF000000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8"/>
      <name val="Arial"/>
      <family val="2"/>
      <charset val="238"/>
    </font>
    <font>
      <b/>
      <sz val="1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B6D7A8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3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14" fontId="6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165" fontId="4" fillId="0" borderId="0" xfId="0" applyNumberFormat="1" applyFont="1" applyAlignment="1">
      <alignment wrapText="1"/>
    </xf>
    <xf numFmtId="165" fontId="6" fillId="2" borderId="0" xfId="0" applyNumberFormat="1" applyFont="1" applyFill="1" applyAlignment="1">
      <alignment horizontal="right" wrapText="1"/>
    </xf>
    <xf numFmtId="0" fontId="6" fillId="0" borderId="0" xfId="0" applyFont="1" applyAlignment="1"/>
    <xf numFmtId="0" fontId="7" fillId="0" borderId="0" xfId="0" applyFont="1" applyAlignment="1"/>
    <xf numFmtId="0" fontId="0" fillId="0" borderId="0" xfId="0" applyFont="1" applyAlignment="1"/>
    <xf numFmtId="14" fontId="2" fillId="0" borderId="0" xfId="0" applyNumberFormat="1" applyFont="1" applyAlignment="1">
      <alignment horizontal="right" wrapText="1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14" fontId="5" fillId="0" borderId="0" xfId="0" applyNumberFormat="1" applyFont="1" applyAlignment="1">
      <alignment horizontal="right" wrapText="1"/>
    </xf>
    <xf numFmtId="165" fontId="5" fillId="0" borderId="0" xfId="0" applyNumberFormat="1" applyFont="1" applyAlignment="1">
      <alignment horizontal="right" wrapText="1"/>
    </xf>
    <xf numFmtId="166" fontId="5" fillId="0" borderId="0" xfId="0" applyNumberFormat="1" applyFont="1" applyAlignment="1">
      <alignment horizontal="right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11" fillId="0" borderId="0" xfId="0" applyFont="1" applyAlignment="1">
      <alignment wrapText="1"/>
    </xf>
    <xf numFmtId="0" fontId="12" fillId="0" borderId="0" xfId="0" applyFont="1" applyAlignment="1"/>
    <xf numFmtId="0" fontId="12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/>
    <xf numFmtId="0" fontId="12" fillId="3" borderId="0" xfId="0" applyFont="1" applyFill="1" applyAlignment="1"/>
    <xf numFmtId="0" fontId="12" fillId="3" borderId="0" xfId="0" applyFont="1" applyFill="1" applyAlignment="1">
      <alignment wrapText="1"/>
    </xf>
    <xf numFmtId="0" fontId="0" fillId="3" borderId="0" xfId="0" applyFont="1" applyFill="1" applyAlignment="1">
      <alignment wrapText="1"/>
    </xf>
    <xf numFmtId="0" fontId="5" fillId="3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5" fillId="3" borderId="0" xfId="0" applyFont="1" applyFill="1" applyBorder="1" applyAlignment="1">
      <alignment wrapText="1"/>
    </xf>
    <xf numFmtId="0" fontId="5" fillId="3" borderId="2" xfId="0" applyFont="1" applyFill="1" applyBorder="1" applyAlignment="1">
      <alignment wrapText="1"/>
    </xf>
    <xf numFmtId="0" fontId="4" fillId="5" borderId="2" xfId="0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0" fontId="11" fillId="3" borderId="0" xfId="0" applyFont="1" applyFill="1" applyAlignment="1">
      <alignment wrapText="1"/>
    </xf>
    <xf numFmtId="14" fontId="5" fillId="3" borderId="1" xfId="0" applyNumberFormat="1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right" wrapText="1"/>
    </xf>
    <xf numFmtId="0" fontId="0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3" borderId="0" xfId="0" applyFill="1"/>
    <xf numFmtId="14" fontId="0" fillId="3" borderId="0" xfId="0" applyNumberFormat="1" applyFill="1"/>
    <xf numFmtId="166" fontId="5" fillId="3" borderId="1" xfId="0" applyNumberFormat="1" applyFont="1" applyFill="1" applyBorder="1" applyAlignment="1">
      <alignment horizontal="right" wrapText="1"/>
    </xf>
    <xf numFmtId="0" fontId="10" fillId="3" borderId="1" xfId="0" applyFont="1" applyFill="1" applyBorder="1" applyAlignment="1">
      <alignment wrapText="1"/>
    </xf>
    <xf numFmtId="14" fontId="5" fillId="3" borderId="0" xfId="0" applyNumberFormat="1" applyFont="1" applyFill="1" applyBorder="1" applyAlignment="1">
      <alignment horizontal="right" wrapText="1"/>
    </xf>
    <xf numFmtId="0" fontId="5" fillId="3" borderId="0" xfId="0" applyFont="1" applyFill="1" applyBorder="1" applyAlignment="1">
      <alignment horizontal="right" wrapText="1"/>
    </xf>
    <xf numFmtId="168" fontId="5" fillId="3" borderId="1" xfId="0" applyNumberFormat="1" applyFont="1" applyFill="1" applyBorder="1" applyAlignment="1">
      <alignment horizontal="right" wrapText="1"/>
    </xf>
    <xf numFmtId="0" fontId="0" fillId="3" borderId="1" xfId="0" applyFill="1" applyBorder="1"/>
    <xf numFmtId="14" fontId="0" fillId="3" borderId="1" xfId="0" applyNumberFormat="1" applyFill="1" applyBorder="1"/>
    <xf numFmtId="0" fontId="0" fillId="3" borderId="1" xfId="0" applyFont="1" applyFill="1" applyBorder="1" applyAlignment="1">
      <alignment horizontal="center" wrapText="1"/>
    </xf>
    <xf numFmtId="0" fontId="0" fillId="3" borderId="0" xfId="0" applyFont="1" applyFill="1" applyAlignment="1">
      <alignment horizontal="center" wrapText="1"/>
    </xf>
    <xf numFmtId="0" fontId="11" fillId="3" borderId="0" xfId="0" applyFont="1" applyFill="1" applyAlignment="1">
      <alignment horizontal="center" wrapText="1"/>
    </xf>
    <xf numFmtId="0" fontId="14" fillId="3" borderId="0" xfId="0" applyFont="1" applyFill="1" applyAlignment="1"/>
    <xf numFmtId="0" fontId="4" fillId="3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1" fillId="3" borderId="0" xfId="0" applyFont="1" applyFill="1" applyAlignment="1">
      <alignment horizontal="left" wrapText="1"/>
    </xf>
    <xf numFmtId="0" fontId="15" fillId="3" borderId="0" xfId="0" applyFont="1" applyFill="1" applyAlignment="1"/>
    <xf numFmtId="0" fontId="13" fillId="3" borderId="0" xfId="0" applyFont="1" applyFill="1" applyAlignment="1">
      <alignment wrapText="1"/>
    </xf>
    <xf numFmtId="0" fontId="4" fillId="3" borderId="0" xfId="0" applyFont="1" applyFill="1" applyAlignment="1">
      <alignment horizontal="right" wrapText="1"/>
    </xf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left" wrapText="1"/>
    </xf>
    <xf numFmtId="0" fontId="2" fillId="3" borderId="0" xfId="0" applyFont="1" applyFill="1" applyAlignment="1">
      <alignment vertical="top" wrapText="1"/>
    </xf>
    <xf numFmtId="0" fontId="3" fillId="4" borderId="0" xfId="0" applyFont="1" applyFill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wrapText="1"/>
    </xf>
    <xf numFmtId="0" fontId="5" fillId="3" borderId="0" xfId="0" applyFont="1" applyFill="1" applyAlignment="1">
      <alignment wrapText="1"/>
    </xf>
    <xf numFmtId="0" fontId="5" fillId="3" borderId="0" xfId="0" applyFont="1" applyFill="1" applyBorder="1" applyAlignment="1">
      <alignment horizontal="left" wrapText="1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 applyAlignment="1">
      <alignment horizontal="left" wrapText="1"/>
    </xf>
    <xf numFmtId="0" fontId="0" fillId="3" borderId="0" xfId="0" applyFont="1" applyFill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8"/>
  <sheetViews>
    <sheetView workbookViewId="0">
      <selection activeCell="A115" sqref="A115:XFD115"/>
    </sheetView>
  </sheetViews>
  <sheetFormatPr defaultRowHeight="12.75"/>
  <cols>
    <col min="1" max="1" width="3.85546875" bestFit="1" customWidth="1"/>
    <col min="2" max="2" width="20.42578125" bestFit="1" customWidth="1"/>
    <col min="3" max="3" width="39.140625" customWidth="1"/>
    <col min="4" max="4" width="25.85546875" customWidth="1"/>
    <col min="5" max="5" width="10.140625" bestFit="1" customWidth="1"/>
    <col min="6" max="6" width="14.28515625" customWidth="1"/>
    <col min="7" max="7" width="5.5703125" bestFit="1" customWidth="1"/>
    <col min="8" max="8" width="17.85546875" bestFit="1" customWidth="1"/>
    <col min="9" max="9" width="4" bestFit="1" customWidth="1"/>
    <col min="11" max="11" width="23.85546875" customWidth="1"/>
  </cols>
  <sheetData>
    <row r="1" spans="1:11" s="11" customFormat="1" ht="20.25">
      <c r="B1" s="33" t="s">
        <v>665</v>
      </c>
    </row>
    <row r="2" spans="1:11" s="11" customFormat="1" ht="20.25">
      <c r="B2" s="34" t="s">
        <v>662</v>
      </c>
      <c r="K2" s="32" t="s">
        <v>663</v>
      </c>
    </row>
    <row r="3" spans="1:11">
      <c r="A3" s="26" t="s">
        <v>0</v>
      </c>
      <c r="B3" s="26" t="s">
        <v>221</v>
      </c>
      <c r="C3" s="26" t="s">
        <v>563</v>
      </c>
      <c r="D3" s="26" t="s">
        <v>565</v>
      </c>
      <c r="E3" s="27">
        <v>44272</v>
      </c>
      <c r="F3" s="26" t="s">
        <v>569</v>
      </c>
      <c r="G3" s="26" t="s">
        <v>562</v>
      </c>
      <c r="H3" s="26" t="s">
        <v>555</v>
      </c>
      <c r="I3" s="31">
        <v>56</v>
      </c>
      <c r="K3">
        <v>116</v>
      </c>
    </row>
    <row r="4" spans="1:11">
      <c r="A4" s="26" t="s">
        <v>0</v>
      </c>
      <c r="B4" s="26" t="s">
        <v>221</v>
      </c>
      <c r="C4" s="26" t="s">
        <v>563</v>
      </c>
      <c r="D4" s="26" t="s">
        <v>565</v>
      </c>
      <c r="E4" s="27">
        <v>44244</v>
      </c>
      <c r="F4" s="26" t="s">
        <v>566</v>
      </c>
      <c r="G4" s="26" t="s">
        <v>556</v>
      </c>
      <c r="H4" s="26" t="s">
        <v>555</v>
      </c>
      <c r="I4" s="31">
        <v>40</v>
      </c>
    </row>
    <row r="5" spans="1:11">
      <c r="A5" s="26" t="s">
        <v>0</v>
      </c>
      <c r="B5" s="26" t="s">
        <v>221</v>
      </c>
      <c r="C5" s="26" t="s">
        <v>563</v>
      </c>
      <c r="D5" s="26" t="s">
        <v>549</v>
      </c>
      <c r="E5" s="12">
        <v>44223</v>
      </c>
      <c r="F5" s="26" t="s">
        <v>550</v>
      </c>
      <c r="G5" s="26" t="s">
        <v>551</v>
      </c>
      <c r="H5" s="26" t="s">
        <v>555</v>
      </c>
      <c r="I5" s="31">
        <v>20</v>
      </c>
    </row>
    <row r="6" spans="1:11">
      <c r="A6" s="26" t="s">
        <v>2</v>
      </c>
      <c r="B6" s="26" t="s">
        <v>243</v>
      </c>
      <c r="C6" s="26" t="s">
        <v>590</v>
      </c>
      <c r="D6" s="26" t="s">
        <v>565</v>
      </c>
      <c r="E6" s="28">
        <v>44320</v>
      </c>
      <c r="F6" s="26" t="s">
        <v>569</v>
      </c>
      <c r="G6" s="26" t="s">
        <v>557</v>
      </c>
      <c r="H6" s="26" t="s">
        <v>586</v>
      </c>
      <c r="I6" s="31">
        <v>65</v>
      </c>
      <c r="K6">
        <v>115</v>
      </c>
    </row>
    <row r="7" spans="1:11">
      <c r="A7" s="26" t="s">
        <v>2</v>
      </c>
      <c r="B7" s="26" t="s">
        <v>243</v>
      </c>
      <c r="C7" s="26" t="s">
        <v>590</v>
      </c>
      <c r="D7" s="26" t="s">
        <v>565</v>
      </c>
      <c r="E7" s="28">
        <v>44285</v>
      </c>
      <c r="F7" s="26" t="s">
        <v>566</v>
      </c>
      <c r="G7" s="26" t="s">
        <v>551</v>
      </c>
      <c r="H7" s="26" t="s">
        <v>586</v>
      </c>
      <c r="I7" s="31">
        <v>50</v>
      </c>
    </row>
    <row r="8" spans="1:11">
      <c r="A8" s="26" t="s">
        <v>2</v>
      </c>
      <c r="B8" s="26" t="s">
        <v>322</v>
      </c>
      <c r="C8" s="26" t="s">
        <v>590</v>
      </c>
      <c r="D8" s="26" t="s">
        <v>565</v>
      </c>
      <c r="E8" s="28">
        <v>44320</v>
      </c>
      <c r="F8" s="26" t="s">
        <v>569</v>
      </c>
      <c r="G8" s="26" t="s">
        <v>572</v>
      </c>
      <c r="H8" s="26" t="s">
        <v>586</v>
      </c>
      <c r="I8" s="31">
        <v>55</v>
      </c>
      <c r="K8">
        <v>103</v>
      </c>
    </row>
    <row r="9" spans="1:11">
      <c r="A9" s="26" t="s">
        <v>2</v>
      </c>
      <c r="B9" s="26" t="s">
        <v>322</v>
      </c>
      <c r="C9" s="26" t="s">
        <v>590</v>
      </c>
      <c r="D9" s="26" t="s">
        <v>565</v>
      </c>
      <c r="E9" s="28">
        <v>44285</v>
      </c>
      <c r="F9" s="26" t="s">
        <v>566</v>
      </c>
      <c r="G9" s="26" t="s">
        <v>554</v>
      </c>
      <c r="H9" s="26" t="s">
        <v>586</v>
      </c>
      <c r="I9" s="31">
        <v>48</v>
      </c>
    </row>
    <row r="10" spans="1:11">
      <c r="A10" s="26" t="s">
        <v>2</v>
      </c>
      <c r="B10" s="26" t="s">
        <v>478</v>
      </c>
      <c r="C10" s="26" t="s">
        <v>548</v>
      </c>
      <c r="D10" s="26" t="s">
        <v>565</v>
      </c>
      <c r="E10" s="27">
        <v>44272</v>
      </c>
      <c r="F10" s="26" t="s">
        <v>569</v>
      </c>
      <c r="G10" s="26" t="s">
        <v>556</v>
      </c>
      <c r="H10" s="26" t="s">
        <v>552</v>
      </c>
      <c r="I10" s="31">
        <v>70</v>
      </c>
      <c r="K10">
        <v>140</v>
      </c>
    </row>
    <row r="11" spans="1:11">
      <c r="A11" s="26" t="s">
        <v>2</v>
      </c>
      <c r="B11" s="26" t="s">
        <v>478</v>
      </c>
      <c r="C11" s="26" t="s">
        <v>548</v>
      </c>
      <c r="D11" s="26" t="s">
        <v>565</v>
      </c>
      <c r="E11" s="27">
        <v>44244</v>
      </c>
      <c r="F11" s="26" t="s">
        <v>566</v>
      </c>
      <c r="G11" s="26" t="s">
        <v>551</v>
      </c>
      <c r="H11" s="26" t="s">
        <v>552</v>
      </c>
      <c r="I11" s="31">
        <v>50</v>
      </c>
    </row>
    <row r="12" spans="1:11">
      <c r="A12" s="26" t="s">
        <v>2</v>
      </c>
      <c r="B12" s="26" t="s">
        <v>478</v>
      </c>
      <c r="C12" s="26" t="s">
        <v>548</v>
      </c>
      <c r="D12" s="26" t="s">
        <v>549</v>
      </c>
      <c r="E12" s="27">
        <v>44222</v>
      </c>
      <c r="F12" s="26" t="s">
        <v>550</v>
      </c>
      <c r="G12" s="26" t="s">
        <v>551</v>
      </c>
      <c r="H12" s="26" t="s">
        <v>552</v>
      </c>
      <c r="I12" s="31">
        <v>20</v>
      </c>
    </row>
    <row r="13" spans="1:11">
      <c r="A13" s="26" t="s">
        <v>3</v>
      </c>
      <c r="B13" s="26" t="s">
        <v>323</v>
      </c>
      <c r="C13" s="26" t="s">
        <v>597</v>
      </c>
      <c r="D13" s="26" t="s">
        <v>565</v>
      </c>
      <c r="E13" s="16">
        <v>44347</v>
      </c>
      <c r="F13" s="26" t="s">
        <v>587</v>
      </c>
      <c r="G13" s="26" t="s">
        <v>578</v>
      </c>
      <c r="H13" s="26" t="s">
        <v>598</v>
      </c>
      <c r="I13" s="15">
        <v>26</v>
      </c>
      <c r="K13">
        <v>26</v>
      </c>
    </row>
    <row r="14" spans="1:11">
      <c r="A14" s="26" t="s">
        <v>4</v>
      </c>
      <c r="B14" s="26" t="s">
        <v>125</v>
      </c>
      <c r="C14" s="26" t="s">
        <v>570</v>
      </c>
      <c r="D14" s="26" t="s">
        <v>565</v>
      </c>
      <c r="E14" s="27">
        <v>44305</v>
      </c>
      <c r="F14" s="26" t="s">
        <v>569</v>
      </c>
      <c r="G14" s="26" t="s">
        <v>559</v>
      </c>
      <c r="H14" s="26" t="s">
        <v>571</v>
      </c>
      <c r="I14" s="31">
        <v>60</v>
      </c>
      <c r="K14">
        <v>93</v>
      </c>
    </row>
    <row r="15" spans="1:11">
      <c r="A15" s="26" t="s">
        <v>4</v>
      </c>
      <c r="B15" s="26" t="s">
        <v>125</v>
      </c>
      <c r="C15" s="26" t="s">
        <v>570</v>
      </c>
      <c r="D15" s="26" t="s">
        <v>565</v>
      </c>
      <c r="E15" s="27">
        <v>44284</v>
      </c>
      <c r="F15" s="26" t="s">
        <v>566</v>
      </c>
      <c r="G15" s="26" t="s">
        <v>560</v>
      </c>
      <c r="H15" s="26" t="s">
        <v>571</v>
      </c>
      <c r="I15" s="31">
        <v>28</v>
      </c>
    </row>
    <row r="16" spans="1:11">
      <c r="A16" s="26" t="s">
        <v>4</v>
      </c>
      <c r="B16" s="26" t="s">
        <v>125</v>
      </c>
      <c r="C16" s="26" t="s">
        <v>570</v>
      </c>
      <c r="D16" s="26" t="s">
        <v>565</v>
      </c>
      <c r="E16" s="27">
        <v>44274</v>
      </c>
      <c r="F16" s="26" t="s">
        <v>550</v>
      </c>
      <c r="G16" s="26" t="s">
        <v>561</v>
      </c>
      <c r="H16" s="26" t="s">
        <v>571</v>
      </c>
      <c r="I16" s="31">
        <v>5</v>
      </c>
    </row>
    <row r="17" spans="1:11">
      <c r="A17" s="26" t="s">
        <v>4</v>
      </c>
      <c r="B17" s="26" t="s">
        <v>225</v>
      </c>
      <c r="C17" s="26" t="s">
        <v>553</v>
      </c>
      <c r="D17" s="26" t="s">
        <v>549</v>
      </c>
      <c r="E17" s="12">
        <v>44223</v>
      </c>
      <c r="F17" s="26" t="s">
        <v>550</v>
      </c>
      <c r="G17" s="26" t="s">
        <v>557</v>
      </c>
      <c r="H17" s="26" t="s">
        <v>555</v>
      </c>
      <c r="I17" s="31">
        <v>9</v>
      </c>
      <c r="K17">
        <v>9</v>
      </c>
    </row>
    <row r="18" spans="1:11">
      <c r="A18" s="26" t="s">
        <v>4</v>
      </c>
      <c r="B18" s="26" t="s">
        <v>344</v>
      </c>
      <c r="C18" s="26" t="s">
        <v>570</v>
      </c>
      <c r="D18" s="26" t="s">
        <v>565</v>
      </c>
      <c r="E18" s="27">
        <v>44284</v>
      </c>
      <c r="F18" s="26" t="s">
        <v>566</v>
      </c>
      <c r="G18" s="26" t="s">
        <v>568</v>
      </c>
      <c r="H18" s="26" t="s">
        <v>571</v>
      </c>
      <c r="I18" s="31">
        <v>22</v>
      </c>
      <c r="K18">
        <v>34</v>
      </c>
    </row>
    <row r="19" spans="1:11">
      <c r="A19" s="26" t="s">
        <v>4</v>
      </c>
      <c r="B19" s="26" t="s">
        <v>344</v>
      </c>
      <c r="C19" s="26" t="s">
        <v>553</v>
      </c>
      <c r="D19" s="26" t="s">
        <v>549</v>
      </c>
      <c r="E19" s="12">
        <v>44223</v>
      </c>
      <c r="F19" s="26" t="s">
        <v>550</v>
      </c>
      <c r="G19" s="26" t="s">
        <v>558</v>
      </c>
      <c r="H19" s="26" t="s">
        <v>555</v>
      </c>
      <c r="I19" s="31">
        <v>8</v>
      </c>
    </row>
    <row r="20" spans="1:11">
      <c r="A20" s="26" t="s">
        <v>4</v>
      </c>
      <c r="B20" s="26" t="s">
        <v>344</v>
      </c>
      <c r="C20" s="26" t="s">
        <v>570</v>
      </c>
      <c r="D20" s="26" t="s">
        <v>565</v>
      </c>
      <c r="E20" s="27">
        <v>44274</v>
      </c>
      <c r="F20" s="26" t="s">
        <v>550</v>
      </c>
      <c r="G20" s="26" t="s">
        <v>562</v>
      </c>
      <c r="H20" s="26" t="s">
        <v>571</v>
      </c>
      <c r="I20" s="31">
        <v>4</v>
      </c>
    </row>
    <row r="21" spans="1:11">
      <c r="A21" s="26" t="s">
        <v>5</v>
      </c>
      <c r="B21" s="26" t="s">
        <v>26</v>
      </c>
      <c r="C21" s="26" t="s">
        <v>570</v>
      </c>
      <c r="D21" s="26" t="s">
        <v>565</v>
      </c>
      <c r="E21" s="27">
        <v>44305</v>
      </c>
      <c r="F21" s="26" t="s">
        <v>569</v>
      </c>
      <c r="G21" s="26" t="s">
        <v>568</v>
      </c>
      <c r="H21" s="26" t="s">
        <v>571</v>
      </c>
      <c r="I21" s="31">
        <v>56</v>
      </c>
      <c r="K21">
        <v>97</v>
      </c>
    </row>
    <row r="22" spans="1:11">
      <c r="A22" s="26" t="s">
        <v>5</v>
      </c>
      <c r="B22" s="26" t="s">
        <v>26</v>
      </c>
      <c r="C22" s="26" t="s">
        <v>570</v>
      </c>
      <c r="D22" s="26" t="s">
        <v>565</v>
      </c>
      <c r="E22" s="27">
        <v>44284</v>
      </c>
      <c r="F22" s="26" t="s">
        <v>566</v>
      </c>
      <c r="G22" s="26" t="s">
        <v>559</v>
      </c>
      <c r="H22" s="26" t="s">
        <v>571</v>
      </c>
      <c r="I22" s="31">
        <v>30</v>
      </c>
    </row>
    <row r="23" spans="1:11">
      <c r="A23" s="26" t="s">
        <v>5</v>
      </c>
      <c r="B23" s="26" t="s">
        <v>26</v>
      </c>
      <c r="C23" s="26" t="s">
        <v>570</v>
      </c>
      <c r="D23" s="26" t="s">
        <v>565</v>
      </c>
      <c r="E23" s="27">
        <v>44274</v>
      </c>
      <c r="F23" s="26" t="s">
        <v>550</v>
      </c>
      <c r="G23" s="26" t="s">
        <v>559</v>
      </c>
      <c r="H23" s="26" t="s">
        <v>571</v>
      </c>
      <c r="I23" s="31">
        <v>7</v>
      </c>
    </row>
    <row r="24" spans="1:11">
      <c r="A24" s="26" t="s">
        <v>5</v>
      </c>
      <c r="B24" s="26" t="s">
        <v>26</v>
      </c>
      <c r="C24" s="26" t="s">
        <v>553</v>
      </c>
      <c r="D24" s="26" t="s">
        <v>549</v>
      </c>
      <c r="E24" s="12">
        <v>44223</v>
      </c>
      <c r="F24" s="26" t="s">
        <v>550</v>
      </c>
      <c r="G24" s="26" t="s">
        <v>562</v>
      </c>
      <c r="H24" s="26" t="s">
        <v>552</v>
      </c>
      <c r="I24" s="31">
        <v>4</v>
      </c>
    </row>
    <row r="25" spans="1:11">
      <c r="A25" s="26" t="s">
        <v>5</v>
      </c>
      <c r="B25" s="26" t="s">
        <v>286</v>
      </c>
      <c r="C25" s="26" t="s">
        <v>570</v>
      </c>
      <c r="D25" s="26" t="s">
        <v>565</v>
      </c>
      <c r="E25" s="27">
        <v>44284</v>
      </c>
      <c r="F25" s="26" t="s">
        <v>566</v>
      </c>
      <c r="G25" s="26" t="s">
        <v>557</v>
      </c>
      <c r="H25" s="26" t="s">
        <v>571</v>
      </c>
      <c r="I25" s="31">
        <v>34</v>
      </c>
      <c r="K25">
        <v>40</v>
      </c>
    </row>
    <row r="26" spans="1:11">
      <c r="A26" s="26" t="s">
        <v>5</v>
      </c>
      <c r="B26" s="26" t="s">
        <v>286</v>
      </c>
      <c r="C26" s="26" t="s">
        <v>570</v>
      </c>
      <c r="D26" s="26" t="s">
        <v>565</v>
      </c>
      <c r="E26" s="27">
        <v>44274</v>
      </c>
      <c r="F26" s="26" t="s">
        <v>550</v>
      </c>
      <c r="G26" s="26" t="s">
        <v>560</v>
      </c>
      <c r="H26" s="26" t="s">
        <v>571</v>
      </c>
      <c r="I26" s="31">
        <v>6</v>
      </c>
    </row>
    <row r="27" spans="1:11">
      <c r="A27" s="26" t="s">
        <v>5</v>
      </c>
      <c r="B27" s="26" t="s">
        <v>405</v>
      </c>
      <c r="C27" s="26" t="s">
        <v>592</v>
      </c>
      <c r="D27" s="26" t="s">
        <v>565</v>
      </c>
      <c r="E27" s="27">
        <v>44273</v>
      </c>
      <c r="F27" s="26" t="s">
        <v>566</v>
      </c>
      <c r="G27" s="26" t="s">
        <v>556</v>
      </c>
      <c r="H27" s="26" t="s">
        <v>593</v>
      </c>
      <c r="I27" s="31">
        <v>40</v>
      </c>
      <c r="K27">
        <v>45</v>
      </c>
    </row>
    <row r="28" spans="1:11">
      <c r="A28" s="26" t="s">
        <v>5</v>
      </c>
      <c r="B28" s="26" t="s">
        <v>405</v>
      </c>
      <c r="C28" s="26" t="s">
        <v>553</v>
      </c>
      <c r="D28" s="26" t="s">
        <v>549</v>
      </c>
      <c r="E28" s="12">
        <v>44223</v>
      </c>
      <c r="F28" s="26" t="s">
        <v>550</v>
      </c>
      <c r="G28" s="26" t="s">
        <v>561</v>
      </c>
      <c r="H28" s="26" t="s">
        <v>552</v>
      </c>
      <c r="I28" s="31">
        <v>5</v>
      </c>
    </row>
    <row r="29" spans="1:11">
      <c r="A29" s="26" t="s">
        <v>5</v>
      </c>
      <c r="B29" s="26" t="s">
        <v>425</v>
      </c>
      <c r="C29" s="26" t="s">
        <v>570</v>
      </c>
      <c r="D29" s="26" t="s">
        <v>565</v>
      </c>
      <c r="E29" s="27">
        <v>44284</v>
      </c>
      <c r="F29" s="26" t="s">
        <v>566</v>
      </c>
      <c r="G29" s="26" t="s">
        <v>558</v>
      </c>
      <c r="H29" s="26" t="s">
        <v>571</v>
      </c>
      <c r="I29" s="31">
        <v>32</v>
      </c>
      <c r="K29">
        <v>72</v>
      </c>
    </row>
    <row r="30" spans="1:11">
      <c r="A30" s="26" t="s">
        <v>5</v>
      </c>
      <c r="B30" s="26" t="s">
        <v>425</v>
      </c>
      <c r="C30" s="26" t="s">
        <v>553</v>
      </c>
      <c r="D30" s="26" t="s">
        <v>565</v>
      </c>
      <c r="E30" s="27">
        <v>44244</v>
      </c>
      <c r="F30" s="26" t="s">
        <v>566</v>
      </c>
      <c r="G30" s="26" t="s">
        <v>568</v>
      </c>
      <c r="H30" s="26" t="s">
        <v>552</v>
      </c>
      <c r="I30" s="31">
        <v>22</v>
      </c>
    </row>
    <row r="31" spans="1:11">
      <c r="A31" s="26" t="s">
        <v>5</v>
      </c>
      <c r="B31" s="26" t="s">
        <v>425</v>
      </c>
      <c r="C31" s="26" t="s">
        <v>553</v>
      </c>
      <c r="D31" s="26" t="s">
        <v>549</v>
      </c>
      <c r="E31" s="12">
        <v>44223</v>
      </c>
      <c r="F31" s="26" t="s">
        <v>550</v>
      </c>
      <c r="G31" s="26" t="s">
        <v>556</v>
      </c>
      <c r="H31" s="26" t="s">
        <v>552</v>
      </c>
      <c r="I31" s="31">
        <v>10</v>
      </c>
    </row>
    <row r="32" spans="1:11">
      <c r="A32" s="26" t="s">
        <v>5</v>
      </c>
      <c r="B32" s="26" t="s">
        <v>425</v>
      </c>
      <c r="C32" s="26" t="s">
        <v>570</v>
      </c>
      <c r="D32" s="26" t="s">
        <v>565</v>
      </c>
      <c r="E32" s="27">
        <v>44274</v>
      </c>
      <c r="F32" s="26" t="s">
        <v>550</v>
      </c>
      <c r="G32" s="26" t="s">
        <v>558</v>
      </c>
      <c r="H32" s="26" t="s">
        <v>571</v>
      </c>
      <c r="I32" s="31">
        <v>8</v>
      </c>
    </row>
    <row r="33" spans="1:11">
      <c r="A33" s="26" t="s">
        <v>5</v>
      </c>
      <c r="B33" s="26" t="s">
        <v>496</v>
      </c>
      <c r="C33" s="26" t="s">
        <v>592</v>
      </c>
      <c r="D33" s="26" t="s">
        <v>565</v>
      </c>
      <c r="E33" s="27">
        <v>44273</v>
      </c>
      <c r="F33" s="26" t="s">
        <v>566</v>
      </c>
      <c r="G33" s="26" t="s">
        <v>554</v>
      </c>
      <c r="H33" s="26" t="s">
        <v>593</v>
      </c>
      <c r="I33" s="31">
        <v>45</v>
      </c>
      <c r="K33">
        <v>45</v>
      </c>
    </row>
    <row r="34" spans="1:11">
      <c r="A34" s="26" t="s">
        <v>6</v>
      </c>
      <c r="B34" s="26" t="s">
        <v>47</v>
      </c>
      <c r="C34" s="26" t="s">
        <v>599</v>
      </c>
      <c r="D34" s="26" t="s">
        <v>565</v>
      </c>
      <c r="E34" s="27">
        <v>44316</v>
      </c>
      <c r="F34" s="26" t="s">
        <v>587</v>
      </c>
      <c r="G34" s="26" t="s">
        <v>578</v>
      </c>
      <c r="H34" s="26" t="s">
        <v>598</v>
      </c>
      <c r="I34" s="31">
        <v>67</v>
      </c>
      <c r="K34">
        <v>67</v>
      </c>
    </row>
    <row r="35" spans="1:11">
      <c r="A35" s="26" t="s">
        <v>6</v>
      </c>
      <c r="B35" s="26" t="s">
        <v>87</v>
      </c>
      <c r="C35" s="26" t="s">
        <v>591</v>
      </c>
      <c r="D35" s="26" t="s">
        <v>565</v>
      </c>
      <c r="E35" s="27">
        <v>44285</v>
      </c>
      <c r="F35" s="26" t="s">
        <v>566</v>
      </c>
      <c r="G35" s="26" t="s">
        <v>551</v>
      </c>
      <c r="H35" s="26" t="s">
        <v>586</v>
      </c>
      <c r="I35" s="31">
        <v>50</v>
      </c>
      <c r="K35">
        <v>70</v>
      </c>
    </row>
    <row r="36" spans="1:11">
      <c r="A36" s="26" t="s">
        <v>6</v>
      </c>
      <c r="B36" s="26" t="s">
        <v>87</v>
      </c>
      <c r="C36" s="26" t="s">
        <v>577</v>
      </c>
      <c r="D36" s="26" t="s">
        <v>565</v>
      </c>
      <c r="E36" s="27">
        <v>44220</v>
      </c>
      <c r="F36" s="26" t="s">
        <v>550</v>
      </c>
      <c r="G36" s="26" t="s">
        <v>578</v>
      </c>
      <c r="H36" s="26" t="s">
        <v>576</v>
      </c>
      <c r="I36" s="31">
        <v>20</v>
      </c>
    </row>
    <row r="37" spans="1:11">
      <c r="A37" s="26" t="s">
        <v>579</v>
      </c>
      <c r="B37" s="26" t="s">
        <v>147</v>
      </c>
      <c r="C37" s="26" t="s">
        <v>575</v>
      </c>
      <c r="D37" s="26" t="s">
        <v>565</v>
      </c>
      <c r="E37" s="27">
        <v>44308</v>
      </c>
      <c r="F37" s="26" t="s">
        <v>569</v>
      </c>
      <c r="G37" s="26" t="s">
        <v>551</v>
      </c>
      <c r="H37" s="26" t="s">
        <v>576</v>
      </c>
      <c r="I37" s="31">
        <v>80</v>
      </c>
      <c r="K37">
        <v>322</v>
      </c>
    </row>
    <row r="38" spans="1:11">
      <c r="A38" s="26" t="s">
        <v>6</v>
      </c>
      <c r="B38" s="26" t="s">
        <v>147</v>
      </c>
      <c r="C38" s="26" t="s">
        <v>570</v>
      </c>
      <c r="D38" s="26" t="s">
        <v>565</v>
      </c>
      <c r="E38" s="27">
        <v>44305</v>
      </c>
      <c r="F38" s="26" t="s">
        <v>569</v>
      </c>
      <c r="G38" s="26" t="s">
        <v>556</v>
      </c>
      <c r="H38" s="26" t="s">
        <v>571</v>
      </c>
      <c r="I38" s="31">
        <v>70</v>
      </c>
    </row>
    <row r="39" spans="1:11">
      <c r="A39" s="26" t="s">
        <v>6</v>
      </c>
      <c r="B39" s="26" t="s">
        <v>147</v>
      </c>
      <c r="C39" s="26" t="s">
        <v>599</v>
      </c>
      <c r="D39" s="26" t="s">
        <v>565</v>
      </c>
      <c r="E39" s="27">
        <v>44316</v>
      </c>
      <c r="F39" s="26" t="s">
        <v>587</v>
      </c>
      <c r="G39" s="26" t="s">
        <v>578</v>
      </c>
      <c r="H39" s="26" t="s">
        <v>598</v>
      </c>
      <c r="I39" s="31">
        <v>67</v>
      </c>
    </row>
    <row r="40" spans="1:11">
      <c r="A40" s="26" t="s">
        <v>6</v>
      </c>
      <c r="B40" s="26" t="s">
        <v>147</v>
      </c>
      <c r="C40" s="26" t="s">
        <v>570</v>
      </c>
      <c r="D40" s="26" t="s">
        <v>565</v>
      </c>
      <c r="E40" s="27">
        <v>44284</v>
      </c>
      <c r="F40" s="26" t="s">
        <v>566</v>
      </c>
      <c r="G40" s="26" t="s">
        <v>554</v>
      </c>
      <c r="H40" s="26" t="s">
        <v>571</v>
      </c>
      <c r="I40" s="31">
        <v>45</v>
      </c>
    </row>
    <row r="41" spans="1:11">
      <c r="A41" s="26" t="s">
        <v>6</v>
      </c>
      <c r="B41" s="26" t="s">
        <v>147</v>
      </c>
      <c r="C41" s="26" t="s">
        <v>570</v>
      </c>
      <c r="D41" s="26" t="s">
        <v>565</v>
      </c>
      <c r="E41" s="27">
        <v>44274</v>
      </c>
      <c r="F41" s="26" t="s">
        <v>550</v>
      </c>
      <c r="G41" s="26" t="s">
        <v>554</v>
      </c>
      <c r="H41" s="26" t="s">
        <v>571</v>
      </c>
      <c r="I41" s="31">
        <v>15</v>
      </c>
    </row>
    <row r="42" spans="1:11" s="11" customFormat="1">
      <c r="A42" s="26" t="s">
        <v>574</v>
      </c>
      <c r="B42" s="26" t="s">
        <v>147</v>
      </c>
      <c r="C42" s="26" t="s">
        <v>575</v>
      </c>
      <c r="D42" s="26" t="s">
        <v>565</v>
      </c>
      <c r="E42" s="27">
        <v>44285</v>
      </c>
      <c r="F42" s="26" t="s">
        <v>566</v>
      </c>
      <c r="G42" s="26" t="s">
        <v>554</v>
      </c>
      <c r="H42" s="26" t="s">
        <v>576</v>
      </c>
      <c r="I42" s="31">
        <v>45</v>
      </c>
    </row>
    <row r="43" spans="1:11">
      <c r="A43" s="26" t="s">
        <v>6</v>
      </c>
      <c r="B43" s="26" t="s">
        <v>167</v>
      </c>
      <c r="C43" s="26" t="s">
        <v>553</v>
      </c>
      <c r="D43" s="26" t="s">
        <v>565</v>
      </c>
      <c r="E43" s="27">
        <v>44244</v>
      </c>
      <c r="F43" s="26" t="s">
        <v>566</v>
      </c>
      <c r="G43" s="26" t="s">
        <v>559</v>
      </c>
      <c r="H43" s="26" t="s">
        <v>555</v>
      </c>
      <c r="I43" s="31">
        <v>30</v>
      </c>
      <c r="K43">
        <v>45</v>
      </c>
    </row>
    <row r="44" spans="1:11">
      <c r="A44" s="26" t="s">
        <v>6</v>
      </c>
      <c r="B44" s="26" t="s">
        <v>167</v>
      </c>
      <c r="C44" s="26" t="s">
        <v>553</v>
      </c>
      <c r="D44" s="26" t="s">
        <v>549</v>
      </c>
      <c r="E44" s="12">
        <v>44223</v>
      </c>
      <c r="F44" s="26" t="s">
        <v>550</v>
      </c>
      <c r="G44" s="26" t="s">
        <v>554</v>
      </c>
      <c r="H44" s="26" t="s">
        <v>555</v>
      </c>
      <c r="I44" s="31">
        <v>15</v>
      </c>
    </row>
    <row r="45" spans="1:11">
      <c r="A45" s="26" t="s">
        <v>6</v>
      </c>
      <c r="B45" s="26" t="s">
        <v>227</v>
      </c>
      <c r="C45" s="26" t="s">
        <v>599</v>
      </c>
      <c r="D45" s="26" t="s">
        <v>565</v>
      </c>
      <c r="E45" s="27">
        <v>44316</v>
      </c>
      <c r="F45" s="26" t="s">
        <v>587</v>
      </c>
      <c r="G45" s="26" t="s">
        <v>578</v>
      </c>
      <c r="H45" s="26" t="s">
        <v>598</v>
      </c>
      <c r="I45" s="31">
        <v>67</v>
      </c>
      <c r="K45">
        <v>67</v>
      </c>
    </row>
    <row r="46" spans="1:11">
      <c r="A46" s="26" t="s">
        <v>6</v>
      </c>
      <c r="B46" s="26" t="s">
        <v>346</v>
      </c>
      <c r="C46" s="26" t="s">
        <v>570</v>
      </c>
      <c r="D46" s="26" t="s">
        <v>565</v>
      </c>
      <c r="E46" s="27">
        <v>44305</v>
      </c>
      <c r="F46" s="26" t="s">
        <v>569</v>
      </c>
      <c r="G46" s="26" t="s">
        <v>567</v>
      </c>
      <c r="H46" s="26" t="s">
        <v>571</v>
      </c>
      <c r="I46" s="31">
        <v>55</v>
      </c>
      <c r="K46">
        <v>88</v>
      </c>
    </row>
    <row r="47" spans="1:11">
      <c r="A47" s="26" t="s">
        <v>6</v>
      </c>
      <c r="B47" s="26" t="s">
        <v>346</v>
      </c>
      <c r="C47" s="26" t="s">
        <v>570</v>
      </c>
      <c r="D47" s="26" t="s">
        <v>565</v>
      </c>
      <c r="E47" s="27">
        <v>44284</v>
      </c>
      <c r="F47" s="26" t="s">
        <v>566</v>
      </c>
      <c r="G47" s="26" t="s">
        <v>562</v>
      </c>
      <c r="H47" s="26" t="s">
        <v>571</v>
      </c>
      <c r="I47" s="31">
        <v>24</v>
      </c>
    </row>
    <row r="48" spans="1:11">
      <c r="A48" s="26" t="s">
        <v>6</v>
      </c>
      <c r="B48" s="26" t="s">
        <v>346</v>
      </c>
      <c r="C48" s="26" t="s">
        <v>570</v>
      </c>
      <c r="D48" s="26" t="s">
        <v>565</v>
      </c>
      <c r="E48" s="27">
        <v>44274</v>
      </c>
      <c r="F48" s="26" t="s">
        <v>550</v>
      </c>
      <c r="G48" s="26" t="s">
        <v>557</v>
      </c>
      <c r="H48" s="26" t="s">
        <v>571</v>
      </c>
      <c r="I48" s="31">
        <v>9</v>
      </c>
    </row>
    <row r="49" spans="1:11">
      <c r="A49" s="26" t="s">
        <v>6</v>
      </c>
      <c r="B49" s="26" t="s">
        <v>406</v>
      </c>
      <c r="C49" s="26" t="s">
        <v>599</v>
      </c>
      <c r="D49" s="26" t="s">
        <v>565</v>
      </c>
      <c r="E49" s="27">
        <v>44316</v>
      </c>
      <c r="F49" s="26" t="s">
        <v>587</v>
      </c>
      <c r="G49" s="26" t="s">
        <v>578</v>
      </c>
      <c r="H49" s="26" t="s">
        <v>598</v>
      </c>
      <c r="I49" s="31">
        <v>67</v>
      </c>
      <c r="K49">
        <v>67</v>
      </c>
    </row>
    <row r="50" spans="1:11">
      <c r="A50" s="26" t="s">
        <v>6</v>
      </c>
      <c r="B50" s="26" t="s">
        <v>426</v>
      </c>
      <c r="C50" s="26" t="s">
        <v>570</v>
      </c>
      <c r="D50" s="26" t="s">
        <v>565</v>
      </c>
      <c r="E50" s="27">
        <v>44305</v>
      </c>
      <c r="F50" s="26" t="s">
        <v>569</v>
      </c>
      <c r="G50" s="26" t="s">
        <v>562</v>
      </c>
      <c r="H50" s="26" t="s">
        <v>571</v>
      </c>
      <c r="I50" s="31">
        <v>56</v>
      </c>
      <c r="K50">
        <v>99</v>
      </c>
    </row>
    <row r="51" spans="1:11">
      <c r="A51" s="26" t="s">
        <v>6</v>
      </c>
      <c r="B51" s="26" t="s">
        <v>426</v>
      </c>
      <c r="C51" s="26" t="s">
        <v>570</v>
      </c>
      <c r="D51" s="26" t="s">
        <v>565</v>
      </c>
      <c r="E51" s="27">
        <v>44284</v>
      </c>
      <c r="F51" s="26" t="s">
        <v>566</v>
      </c>
      <c r="G51" s="26" t="s">
        <v>556</v>
      </c>
      <c r="H51" s="26" t="s">
        <v>571</v>
      </c>
      <c r="I51" s="31">
        <v>40</v>
      </c>
    </row>
    <row r="52" spans="1:11">
      <c r="A52" s="26" t="s">
        <v>6</v>
      </c>
      <c r="B52" s="26" t="s">
        <v>426</v>
      </c>
      <c r="C52" s="26" t="s">
        <v>570</v>
      </c>
      <c r="D52" s="26" t="s">
        <v>565</v>
      </c>
      <c r="E52" s="27">
        <v>44274</v>
      </c>
      <c r="F52" s="26" t="s">
        <v>550</v>
      </c>
      <c r="G52" s="26" t="s">
        <v>568</v>
      </c>
      <c r="H52" s="26" t="s">
        <v>571</v>
      </c>
      <c r="I52" s="31">
        <v>3</v>
      </c>
    </row>
    <row r="53" spans="1:11">
      <c r="A53" s="26" t="s">
        <v>6</v>
      </c>
      <c r="B53" s="26" t="s">
        <v>446</v>
      </c>
      <c r="C53" s="26" t="s">
        <v>570</v>
      </c>
      <c r="D53" s="26" t="s">
        <v>565</v>
      </c>
      <c r="E53" s="27">
        <v>44284</v>
      </c>
      <c r="F53" s="26" t="s">
        <v>566</v>
      </c>
      <c r="G53" s="26" t="s">
        <v>572</v>
      </c>
      <c r="H53" s="26" t="s">
        <v>571</v>
      </c>
      <c r="I53" s="31">
        <v>22</v>
      </c>
      <c r="K53">
        <v>32</v>
      </c>
    </row>
    <row r="54" spans="1:11">
      <c r="A54" s="26" t="s">
        <v>6</v>
      </c>
      <c r="B54" s="26" t="s">
        <v>446</v>
      </c>
      <c r="C54" s="26" t="s">
        <v>570</v>
      </c>
      <c r="D54" s="26" t="s">
        <v>565</v>
      </c>
      <c r="E54" s="27">
        <v>44274</v>
      </c>
      <c r="F54" s="26" t="s">
        <v>550</v>
      </c>
      <c r="G54" s="26" t="s">
        <v>556</v>
      </c>
      <c r="H54" s="26" t="s">
        <v>571</v>
      </c>
      <c r="I54" s="31">
        <v>10</v>
      </c>
    </row>
    <row r="55" spans="1:11">
      <c r="A55" s="26" t="s">
        <v>6</v>
      </c>
      <c r="B55" s="26" t="s">
        <v>532</v>
      </c>
      <c r="C55" s="26" t="s">
        <v>580</v>
      </c>
      <c r="D55" s="26" t="s">
        <v>565</v>
      </c>
      <c r="E55" s="28">
        <v>44278</v>
      </c>
      <c r="F55" s="26" t="s">
        <v>569</v>
      </c>
      <c r="G55" s="26" t="s">
        <v>551</v>
      </c>
      <c r="H55" s="26" t="s">
        <v>581</v>
      </c>
      <c r="I55" s="31">
        <v>88</v>
      </c>
      <c r="K55">
        <v>383</v>
      </c>
    </row>
    <row r="56" spans="1:11">
      <c r="A56" s="26" t="s">
        <v>6</v>
      </c>
      <c r="B56" s="26" t="s">
        <v>532</v>
      </c>
      <c r="C56" s="26" t="s">
        <v>570</v>
      </c>
      <c r="D56" s="26" t="s">
        <v>565</v>
      </c>
      <c r="E56" s="27">
        <v>44305</v>
      </c>
      <c r="F56" s="26" t="s">
        <v>569</v>
      </c>
      <c r="G56" s="26" t="s">
        <v>551</v>
      </c>
      <c r="H56" s="26" t="s">
        <v>571</v>
      </c>
      <c r="I56" s="31">
        <v>80</v>
      </c>
    </row>
    <row r="57" spans="1:11">
      <c r="A57" s="26" t="s">
        <v>6</v>
      </c>
      <c r="B57" s="26" t="s">
        <v>532</v>
      </c>
      <c r="C57" s="26" t="s">
        <v>575</v>
      </c>
      <c r="D57" s="26" t="s">
        <v>565</v>
      </c>
      <c r="E57" s="27">
        <v>44308</v>
      </c>
      <c r="F57" s="26" t="s">
        <v>569</v>
      </c>
      <c r="G57" s="26" t="s">
        <v>554</v>
      </c>
      <c r="H57" s="26" t="s">
        <v>576</v>
      </c>
      <c r="I57" s="31">
        <v>75</v>
      </c>
    </row>
    <row r="58" spans="1:11">
      <c r="A58" s="26" t="s">
        <v>6</v>
      </c>
      <c r="B58" s="26" t="s">
        <v>532</v>
      </c>
      <c r="C58" s="26" t="s">
        <v>570</v>
      </c>
      <c r="D58" s="26" t="s">
        <v>565</v>
      </c>
      <c r="E58" s="27">
        <v>44284</v>
      </c>
      <c r="F58" s="26" t="s">
        <v>566</v>
      </c>
      <c r="G58" s="26" t="s">
        <v>551</v>
      </c>
      <c r="H58" s="26" t="s">
        <v>571</v>
      </c>
      <c r="I58" s="31">
        <v>50</v>
      </c>
    </row>
    <row r="59" spans="1:11">
      <c r="A59" s="26" t="s">
        <v>6</v>
      </c>
      <c r="B59" s="26" t="s">
        <v>532</v>
      </c>
      <c r="C59" s="26" t="s">
        <v>575</v>
      </c>
      <c r="D59" s="26" t="s">
        <v>565</v>
      </c>
      <c r="E59" s="27">
        <v>44285</v>
      </c>
      <c r="F59" s="26" t="s">
        <v>566</v>
      </c>
      <c r="G59" s="26" t="s">
        <v>551</v>
      </c>
      <c r="H59" s="26" t="s">
        <v>576</v>
      </c>
      <c r="I59" s="31">
        <v>50</v>
      </c>
    </row>
    <row r="60" spans="1:11">
      <c r="A60" s="26" t="s">
        <v>6</v>
      </c>
      <c r="B60" s="26" t="s">
        <v>532</v>
      </c>
      <c r="C60" s="26" t="s">
        <v>570</v>
      </c>
      <c r="D60" s="26" t="s">
        <v>565</v>
      </c>
      <c r="E60" s="27">
        <v>44274</v>
      </c>
      <c r="F60" s="26" t="s">
        <v>550</v>
      </c>
      <c r="G60" s="26" t="s">
        <v>551</v>
      </c>
      <c r="H60" s="26" t="s">
        <v>571</v>
      </c>
      <c r="I60" s="31">
        <v>20</v>
      </c>
    </row>
    <row r="61" spans="1:11">
      <c r="A61" s="26" t="s">
        <v>6</v>
      </c>
      <c r="B61" s="26" t="s">
        <v>532</v>
      </c>
      <c r="C61" s="26" t="s">
        <v>580</v>
      </c>
      <c r="D61" s="26" t="s">
        <v>565</v>
      </c>
      <c r="E61" s="27">
        <v>44278</v>
      </c>
      <c r="F61" s="26" t="s">
        <v>550</v>
      </c>
      <c r="G61" s="26" t="s">
        <v>551</v>
      </c>
      <c r="H61" s="26" t="s">
        <v>581</v>
      </c>
      <c r="I61" s="31">
        <v>20</v>
      </c>
    </row>
    <row r="62" spans="1:11">
      <c r="A62" s="26" t="s">
        <v>7</v>
      </c>
      <c r="B62" s="26" t="s">
        <v>248</v>
      </c>
      <c r="C62" s="26" t="s">
        <v>553</v>
      </c>
      <c r="D62" s="26" t="s">
        <v>549</v>
      </c>
      <c r="E62" s="12">
        <v>44223</v>
      </c>
      <c r="F62" s="26" t="s">
        <v>550</v>
      </c>
      <c r="G62" s="26" t="s">
        <v>560</v>
      </c>
      <c r="H62" s="26" t="s">
        <v>552</v>
      </c>
      <c r="I62" s="31">
        <v>6</v>
      </c>
      <c r="K62">
        <v>6</v>
      </c>
    </row>
    <row r="63" spans="1:11">
      <c r="A63" s="26" t="s">
        <v>7</v>
      </c>
      <c r="B63" s="26" t="s">
        <v>347</v>
      </c>
      <c r="C63" s="26" t="s">
        <v>553</v>
      </c>
      <c r="D63" s="26" t="s">
        <v>549</v>
      </c>
      <c r="E63" s="12">
        <v>44223</v>
      </c>
      <c r="F63" s="26" t="s">
        <v>550</v>
      </c>
      <c r="G63" s="26" t="s">
        <v>559</v>
      </c>
      <c r="H63" s="26" t="s">
        <v>552</v>
      </c>
      <c r="I63" s="31">
        <v>7</v>
      </c>
      <c r="K63">
        <v>7</v>
      </c>
    </row>
    <row r="64" spans="1:11">
      <c r="A64" s="26" t="s">
        <v>7</v>
      </c>
      <c r="B64" s="26" t="s">
        <v>387</v>
      </c>
      <c r="C64" s="26" t="s">
        <v>553</v>
      </c>
      <c r="D64" s="26" t="s">
        <v>565</v>
      </c>
      <c r="E64" s="27">
        <v>44244</v>
      </c>
      <c r="F64" s="26" t="s">
        <v>566</v>
      </c>
      <c r="G64" s="26" t="s">
        <v>567</v>
      </c>
      <c r="H64" s="26" t="s">
        <v>552</v>
      </c>
      <c r="I64" s="31">
        <v>22</v>
      </c>
      <c r="K64">
        <v>22</v>
      </c>
    </row>
    <row r="65" spans="1:11">
      <c r="A65" s="26" t="s">
        <v>7</v>
      </c>
      <c r="B65" s="26" t="s">
        <v>387</v>
      </c>
      <c r="C65" s="26" t="s">
        <v>553</v>
      </c>
      <c r="D65" s="26" t="s">
        <v>549</v>
      </c>
      <c r="E65" s="12">
        <v>44223</v>
      </c>
      <c r="F65" s="26" t="s">
        <v>550</v>
      </c>
      <c r="G65" s="26" t="s">
        <v>551</v>
      </c>
      <c r="H65" s="26" t="s">
        <v>552</v>
      </c>
      <c r="I65" s="31">
        <v>20</v>
      </c>
      <c r="K65">
        <v>20</v>
      </c>
    </row>
    <row r="66" spans="1:11" s="11" customFormat="1">
      <c r="A66" s="26"/>
      <c r="B66" s="26"/>
      <c r="C66" s="26"/>
      <c r="D66" s="26"/>
      <c r="E66" s="12"/>
      <c r="F66" s="26"/>
      <c r="G66" s="26"/>
      <c r="H66" s="26"/>
      <c r="I66" s="31"/>
    </row>
    <row r="67" spans="1:11" ht="20.25">
      <c r="B67" s="34" t="s">
        <v>664</v>
      </c>
    </row>
    <row r="68" spans="1:11">
      <c r="A68" s="26" t="s">
        <v>16</v>
      </c>
      <c r="B68" s="26" t="s">
        <v>57</v>
      </c>
      <c r="C68" s="26" t="s">
        <v>580</v>
      </c>
      <c r="D68" s="26" t="s">
        <v>565</v>
      </c>
      <c r="E68" s="27">
        <v>44278</v>
      </c>
      <c r="F68" s="26" t="s">
        <v>550</v>
      </c>
      <c r="G68" s="26" t="s">
        <v>561</v>
      </c>
      <c r="H68" s="26" t="s">
        <v>581</v>
      </c>
      <c r="I68" s="31">
        <v>5</v>
      </c>
      <c r="K68">
        <v>5</v>
      </c>
    </row>
    <row r="69" spans="1:11">
      <c r="A69" s="26" t="s">
        <v>16</v>
      </c>
      <c r="B69" s="26" t="s">
        <v>137</v>
      </c>
      <c r="C69" s="26" t="s">
        <v>595</v>
      </c>
      <c r="D69" s="26" t="s">
        <v>565</v>
      </c>
      <c r="E69" s="27">
        <v>44285</v>
      </c>
      <c r="F69" s="26" t="s">
        <v>550</v>
      </c>
      <c r="G69" s="26" t="s">
        <v>560</v>
      </c>
      <c r="H69" s="26" t="s">
        <v>594</v>
      </c>
      <c r="I69" s="31">
        <v>6</v>
      </c>
      <c r="K69">
        <v>6</v>
      </c>
    </row>
    <row r="70" spans="1:11">
      <c r="A70" s="26" t="s">
        <v>16</v>
      </c>
      <c r="B70" s="26" t="s">
        <v>297</v>
      </c>
      <c r="C70" s="26" t="s">
        <v>595</v>
      </c>
      <c r="D70" s="26" t="s">
        <v>565</v>
      </c>
      <c r="E70" s="27">
        <v>44285</v>
      </c>
      <c r="F70" s="26" t="s">
        <v>550</v>
      </c>
      <c r="G70" s="26" t="s">
        <v>559</v>
      </c>
      <c r="H70" s="26" t="s">
        <v>594</v>
      </c>
      <c r="I70" s="31">
        <v>7</v>
      </c>
      <c r="K70">
        <v>7</v>
      </c>
    </row>
    <row r="71" spans="1:11">
      <c r="A71" s="26" t="s">
        <v>17</v>
      </c>
      <c r="B71" s="26" t="s">
        <v>98</v>
      </c>
      <c r="C71" s="26" t="s">
        <v>589</v>
      </c>
      <c r="D71" s="26" t="s">
        <v>565</v>
      </c>
      <c r="E71" s="28">
        <v>44219</v>
      </c>
      <c r="F71" s="26" t="s">
        <v>566</v>
      </c>
      <c r="G71" s="26" t="s">
        <v>578</v>
      </c>
      <c r="H71" s="26" t="s">
        <v>594</v>
      </c>
      <c r="I71" s="31">
        <v>11</v>
      </c>
      <c r="K71">
        <v>11</v>
      </c>
    </row>
    <row r="72" spans="1:11">
      <c r="A72" s="26" t="s">
        <v>17</v>
      </c>
      <c r="B72" s="26" t="s">
        <v>158</v>
      </c>
      <c r="C72" s="26" t="s">
        <v>589</v>
      </c>
      <c r="D72" s="26" t="s">
        <v>565</v>
      </c>
      <c r="E72" s="28">
        <v>44305</v>
      </c>
      <c r="F72" s="26" t="s">
        <v>569</v>
      </c>
      <c r="G72" s="26" t="s">
        <v>578</v>
      </c>
      <c r="H72" s="26" t="s">
        <v>594</v>
      </c>
      <c r="I72" s="31">
        <v>26</v>
      </c>
      <c r="K72">
        <v>48</v>
      </c>
    </row>
    <row r="73" spans="1:11">
      <c r="A73" s="26" t="s">
        <v>17</v>
      </c>
      <c r="B73" s="26" t="s">
        <v>158</v>
      </c>
      <c r="C73" s="26" t="s">
        <v>589</v>
      </c>
      <c r="D73" s="26" t="s">
        <v>565</v>
      </c>
      <c r="E73" s="28">
        <v>44211</v>
      </c>
      <c r="F73" s="26" t="s">
        <v>566</v>
      </c>
      <c r="G73" s="26" t="s">
        <v>578</v>
      </c>
      <c r="H73" s="26" t="s">
        <v>594</v>
      </c>
      <c r="I73" s="31">
        <v>11</v>
      </c>
    </row>
    <row r="74" spans="1:11">
      <c r="A74" s="26" t="s">
        <v>17</v>
      </c>
      <c r="B74" s="26" t="s">
        <v>158</v>
      </c>
      <c r="C74" s="26" t="s">
        <v>564</v>
      </c>
      <c r="D74" s="26" t="s">
        <v>549</v>
      </c>
      <c r="E74" s="27">
        <v>44224</v>
      </c>
      <c r="F74" s="26" t="s">
        <v>550</v>
      </c>
      <c r="G74" s="26" t="s">
        <v>558</v>
      </c>
      <c r="H74" s="26" t="s">
        <v>552</v>
      </c>
      <c r="I74" s="31">
        <v>8</v>
      </c>
    </row>
    <row r="75" spans="1:11">
      <c r="A75" s="26" t="s">
        <v>17</v>
      </c>
      <c r="B75" s="26" t="s">
        <v>158</v>
      </c>
      <c r="C75" s="26" t="s">
        <v>595</v>
      </c>
      <c r="D75" s="26" t="s">
        <v>565</v>
      </c>
      <c r="E75" s="27">
        <v>44285</v>
      </c>
      <c r="F75" s="26" t="s">
        <v>550</v>
      </c>
      <c r="G75" s="26" t="s">
        <v>568</v>
      </c>
      <c r="H75" s="26" t="s">
        <v>594</v>
      </c>
      <c r="I75" s="31">
        <v>3</v>
      </c>
    </row>
    <row r="76" spans="1:11">
      <c r="A76" s="26" t="s">
        <v>17</v>
      </c>
      <c r="B76" s="26" t="s">
        <v>198</v>
      </c>
      <c r="C76" s="26" t="s">
        <v>589</v>
      </c>
      <c r="D76" s="26" t="s">
        <v>565</v>
      </c>
      <c r="E76" s="28">
        <v>44217</v>
      </c>
      <c r="F76" s="26" t="s">
        <v>566</v>
      </c>
      <c r="G76" s="26" t="s">
        <v>578</v>
      </c>
      <c r="H76" s="26" t="s">
        <v>594</v>
      </c>
      <c r="I76" s="31">
        <v>11</v>
      </c>
      <c r="K76">
        <v>11</v>
      </c>
    </row>
    <row r="77" spans="1:11">
      <c r="A77" s="26" t="s">
        <v>17</v>
      </c>
      <c r="B77" s="26" t="s">
        <v>218</v>
      </c>
      <c r="C77" s="26" t="s">
        <v>589</v>
      </c>
      <c r="D77" s="26" t="s">
        <v>565</v>
      </c>
      <c r="E77" s="28">
        <v>44216</v>
      </c>
      <c r="F77" s="26" t="s">
        <v>566</v>
      </c>
      <c r="G77" s="26" t="s">
        <v>578</v>
      </c>
      <c r="H77" s="26" t="s">
        <v>594</v>
      </c>
      <c r="I77" s="31">
        <v>11</v>
      </c>
      <c r="K77">
        <v>11</v>
      </c>
    </row>
    <row r="78" spans="1:11">
      <c r="A78" s="26" t="s">
        <v>17</v>
      </c>
      <c r="B78" s="26" t="s">
        <v>238</v>
      </c>
      <c r="C78" s="26" t="s">
        <v>589</v>
      </c>
      <c r="D78" s="26" t="s">
        <v>565</v>
      </c>
      <c r="E78" s="28">
        <v>44221</v>
      </c>
      <c r="F78" s="26" t="s">
        <v>566</v>
      </c>
      <c r="G78" s="26" t="s">
        <v>578</v>
      </c>
      <c r="H78" s="26" t="s">
        <v>594</v>
      </c>
      <c r="I78" s="31">
        <v>11</v>
      </c>
      <c r="K78">
        <v>11</v>
      </c>
    </row>
    <row r="79" spans="1:11">
      <c r="A79" s="15" t="s">
        <v>17</v>
      </c>
      <c r="B79" s="15" t="s">
        <v>278</v>
      </c>
      <c r="C79" s="26" t="s">
        <v>589</v>
      </c>
      <c r="D79" s="26" t="s">
        <v>565</v>
      </c>
      <c r="E79" s="28">
        <v>44215</v>
      </c>
      <c r="F79" s="26" t="s">
        <v>566</v>
      </c>
      <c r="G79" s="26" t="s">
        <v>578</v>
      </c>
      <c r="H79" s="26" t="s">
        <v>594</v>
      </c>
      <c r="I79" s="31">
        <v>11</v>
      </c>
      <c r="K79">
        <v>11</v>
      </c>
    </row>
    <row r="80" spans="1:11">
      <c r="A80" s="15" t="s">
        <v>17</v>
      </c>
      <c r="B80" s="15" t="s">
        <v>317</v>
      </c>
      <c r="C80" s="26" t="s">
        <v>589</v>
      </c>
      <c r="D80" s="26" t="s">
        <v>565</v>
      </c>
      <c r="E80" s="28">
        <v>44213</v>
      </c>
      <c r="F80" s="26" t="s">
        <v>566</v>
      </c>
      <c r="G80" s="26" t="s">
        <v>578</v>
      </c>
      <c r="H80" s="26" t="s">
        <v>594</v>
      </c>
      <c r="I80" s="31">
        <v>11</v>
      </c>
      <c r="K80">
        <v>11</v>
      </c>
    </row>
    <row r="81" spans="1:11">
      <c r="A81" s="26" t="s">
        <v>17</v>
      </c>
      <c r="B81" s="26" t="s">
        <v>337</v>
      </c>
      <c r="C81" s="26" t="s">
        <v>589</v>
      </c>
      <c r="D81" s="26" t="s">
        <v>565</v>
      </c>
      <c r="E81" s="28">
        <v>44305</v>
      </c>
      <c r="F81" s="26" t="s">
        <v>569</v>
      </c>
      <c r="G81" s="26" t="s">
        <v>578</v>
      </c>
      <c r="H81" s="26" t="s">
        <v>594</v>
      </c>
      <c r="I81" s="31">
        <v>26</v>
      </c>
      <c r="K81">
        <v>37</v>
      </c>
    </row>
    <row r="82" spans="1:11">
      <c r="A82" s="26" t="s">
        <v>17</v>
      </c>
      <c r="B82" s="26" t="s">
        <v>337</v>
      </c>
      <c r="C82" s="26" t="s">
        <v>589</v>
      </c>
      <c r="D82" s="26" t="s">
        <v>565</v>
      </c>
      <c r="E82" s="28">
        <v>44212</v>
      </c>
      <c r="F82" s="26" t="s">
        <v>566</v>
      </c>
      <c r="G82" s="26" t="s">
        <v>578</v>
      </c>
      <c r="H82" s="26" t="s">
        <v>594</v>
      </c>
      <c r="I82" s="31">
        <v>11</v>
      </c>
    </row>
    <row r="83" spans="1:11">
      <c r="A83" s="26" t="s">
        <v>17</v>
      </c>
      <c r="B83" s="26" t="s">
        <v>357</v>
      </c>
      <c r="C83" s="26" t="s">
        <v>589</v>
      </c>
      <c r="D83" s="26" t="s">
        <v>565</v>
      </c>
      <c r="E83" s="28">
        <v>44210</v>
      </c>
      <c r="F83" s="26" t="s">
        <v>566</v>
      </c>
      <c r="G83" s="26" t="s">
        <v>578</v>
      </c>
      <c r="H83" s="26" t="s">
        <v>594</v>
      </c>
      <c r="I83" s="31">
        <v>11</v>
      </c>
      <c r="K83">
        <v>11</v>
      </c>
    </row>
    <row r="84" spans="1:11">
      <c r="A84" s="26" t="s">
        <v>17</v>
      </c>
      <c r="B84" s="26" t="s">
        <v>417</v>
      </c>
      <c r="C84" s="26" t="s">
        <v>589</v>
      </c>
      <c r="D84" s="26" t="s">
        <v>565</v>
      </c>
      <c r="E84" s="28">
        <v>44209</v>
      </c>
      <c r="F84" s="26" t="s">
        <v>566</v>
      </c>
      <c r="G84" s="26" t="s">
        <v>578</v>
      </c>
      <c r="H84" s="26" t="s">
        <v>594</v>
      </c>
      <c r="I84" s="31">
        <v>11</v>
      </c>
      <c r="K84">
        <v>11</v>
      </c>
    </row>
    <row r="85" spans="1:11">
      <c r="A85" s="15" t="s">
        <v>17</v>
      </c>
      <c r="B85" s="15" t="s">
        <v>437</v>
      </c>
      <c r="C85" s="26" t="s">
        <v>589</v>
      </c>
      <c r="D85" s="26" t="s">
        <v>565</v>
      </c>
      <c r="E85" s="28">
        <v>44214</v>
      </c>
      <c r="F85" s="26" t="s">
        <v>566</v>
      </c>
      <c r="G85" s="26" t="s">
        <v>578</v>
      </c>
      <c r="H85" s="26" t="s">
        <v>594</v>
      </c>
      <c r="I85" s="31">
        <v>11</v>
      </c>
      <c r="K85">
        <v>11</v>
      </c>
    </row>
    <row r="86" spans="1:11">
      <c r="A86" s="26" t="s">
        <v>17</v>
      </c>
      <c r="B86" s="26" t="s">
        <v>504</v>
      </c>
      <c r="C86" s="26" t="s">
        <v>589</v>
      </c>
      <c r="D86" s="26" t="s">
        <v>565</v>
      </c>
      <c r="E86" s="28">
        <v>44218</v>
      </c>
      <c r="F86" s="26" t="s">
        <v>566</v>
      </c>
      <c r="G86" s="26" t="s">
        <v>578</v>
      </c>
      <c r="H86" s="26" t="s">
        <v>594</v>
      </c>
      <c r="I86" s="31">
        <v>11</v>
      </c>
      <c r="K86">
        <v>11</v>
      </c>
    </row>
    <row r="87" spans="1:11">
      <c r="A87" s="26" t="s">
        <v>17</v>
      </c>
      <c r="B87" s="26" t="s">
        <v>526</v>
      </c>
      <c r="C87" s="26" t="s">
        <v>589</v>
      </c>
      <c r="D87" s="26" t="s">
        <v>565</v>
      </c>
      <c r="E87" s="28">
        <v>44220</v>
      </c>
      <c r="F87" s="26" t="s">
        <v>566</v>
      </c>
      <c r="G87" s="26" t="s">
        <v>578</v>
      </c>
      <c r="H87" s="26" t="s">
        <v>594</v>
      </c>
      <c r="I87" s="31">
        <v>11</v>
      </c>
      <c r="K87">
        <v>11</v>
      </c>
    </row>
    <row r="88" spans="1:11">
      <c r="A88" s="26" t="s">
        <v>18</v>
      </c>
      <c r="B88" s="26" t="s">
        <v>99</v>
      </c>
      <c r="C88" s="26" t="s">
        <v>584</v>
      </c>
      <c r="D88" s="26" t="s">
        <v>585</v>
      </c>
      <c r="E88" s="27">
        <v>44330</v>
      </c>
      <c r="F88" s="26" t="s">
        <v>569</v>
      </c>
      <c r="G88" s="26" t="s">
        <v>551</v>
      </c>
      <c r="H88" s="26" t="s">
        <v>586</v>
      </c>
      <c r="I88" s="31">
        <v>80</v>
      </c>
      <c r="K88">
        <v>80</v>
      </c>
    </row>
    <row r="89" spans="1:11">
      <c r="A89" s="26" t="s">
        <v>18</v>
      </c>
      <c r="B89" s="26" t="s">
        <v>119</v>
      </c>
      <c r="C89" s="26" t="s">
        <v>583</v>
      </c>
      <c r="D89" s="26" t="s">
        <v>565</v>
      </c>
      <c r="E89" s="27">
        <v>44285</v>
      </c>
      <c r="F89" s="26" t="s">
        <v>550</v>
      </c>
      <c r="G89" s="26" t="s">
        <v>558</v>
      </c>
      <c r="H89" s="26" t="s">
        <v>581</v>
      </c>
      <c r="I89" s="31">
        <v>8</v>
      </c>
      <c r="K89">
        <v>8</v>
      </c>
    </row>
    <row r="90" spans="1:11">
      <c r="A90" s="15" t="s">
        <v>18</v>
      </c>
      <c r="B90" s="15" t="s">
        <v>159</v>
      </c>
      <c r="C90" s="26" t="s">
        <v>584</v>
      </c>
      <c r="D90" s="26" t="s">
        <v>585</v>
      </c>
      <c r="E90" s="27">
        <v>44330</v>
      </c>
      <c r="F90" s="26" t="s">
        <v>569</v>
      </c>
      <c r="G90" s="26" t="s">
        <v>551</v>
      </c>
      <c r="H90" s="26" t="s">
        <v>586</v>
      </c>
      <c r="I90" s="31">
        <v>80</v>
      </c>
      <c r="K90">
        <v>133</v>
      </c>
    </row>
    <row r="91" spans="1:11">
      <c r="A91" s="15" t="s">
        <v>18</v>
      </c>
      <c r="B91" s="15" t="s">
        <v>159</v>
      </c>
      <c r="C91" s="26" t="s">
        <v>584</v>
      </c>
      <c r="D91" s="26" t="s">
        <v>585</v>
      </c>
      <c r="E91" s="27">
        <v>44330</v>
      </c>
      <c r="F91" s="26" t="s">
        <v>587</v>
      </c>
      <c r="G91" s="26" t="s">
        <v>588</v>
      </c>
      <c r="H91" s="26" t="s">
        <v>586</v>
      </c>
      <c r="I91" s="31">
        <v>55</v>
      </c>
    </row>
    <row r="92" spans="1:11">
      <c r="A92" s="26" t="s">
        <v>18</v>
      </c>
      <c r="B92" s="26" t="s">
        <v>179</v>
      </c>
      <c r="C92" s="26" t="s">
        <v>596</v>
      </c>
      <c r="D92" s="26" t="s">
        <v>565</v>
      </c>
      <c r="E92" s="27">
        <v>44285</v>
      </c>
      <c r="F92" s="26" t="s">
        <v>550</v>
      </c>
      <c r="G92" s="26" t="s">
        <v>562</v>
      </c>
      <c r="H92" s="26" t="s">
        <v>594</v>
      </c>
      <c r="I92" s="15">
        <v>4</v>
      </c>
      <c r="K92">
        <v>4</v>
      </c>
    </row>
    <row r="93" spans="1:11">
      <c r="A93" s="26" t="s">
        <v>18</v>
      </c>
      <c r="B93" s="26" t="s">
        <v>318</v>
      </c>
      <c r="C93" s="26" t="s">
        <v>583</v>
      </c>
      <c r="D93" s="26" t="s">
        <v>565</v>
      </c>
      <c r="E93" s="27">
        <v>44307</v>
      </c>
      <c r="F93" s="26" t="s">
        <v>569</v>
      </c>
      <c r="G93" s="26" t="s">
        <v>556</v>
      </c>
      <c r="H93" s="26" t="s">
        <v>581</v>
      </c>
      <c r="I93" s="31">
        <v>70</v>
      </c>
      <c r="K93">
        <v>90</v>
      </c>
    </row>
    <row r="94" spans="1:11">
      <c r="A94" s="26" t="s">
        <v>18</v>
      </c>
      <c r="B94" s="26" t="s">
        <v>318</v>
      </c>
      <c r="C94" s="26" t="s">
        <v>583</v>
      </c>
      <c r="D94" s="26" t="s">
        <v>565</v>
      </c>
      <c r="E94" s="27">
        <v>44285</v>
      </c>
      <c r="F94" s="26" t="s">
        <v>550</v>
      </c>
      <c r="G94" s="26" t="s">
        <v>551</v>
      </c>
      <c r="H94" s="26" t="s">
        <v>581</v>
      </c>
      <c r="I94" s="31">
        <v>20</v>
      </c>
    </row>
    <row r="95" spans="1:11">
      <c r="A95" s="15" t="s">
        <v>18</v>
      </c>
      <c r="B95" s="15" t="s">
        <v>358</v>
      </c>
      <c r="C95" s="26" t="s">
        <v>583</v>
      </c>
      <c r="D95" s="26" t="s">
        <v>565</v>
      </c>
      <c r="E95" s="27">
        <v>44307</v>
      </c>
      <c r="F95" s="26" t="s">
        <v>569</v>
      </c>
      <c r="G95" s="26" t="s">
        <v>562</v>
      </c>
      <c r="H95" s="26" t="s">
        <v>581</v>
      </c>
      <c r="I95" s="31">
        <v>56</v>
      </c>
      <c r="K95">
        <v>70</v>
      </c>
    </row>
    <row r="96" spans="1:11">
      <c r="A96" s="26" t="s">
        <v>18</v>
      </c>
      <c r="B96" s="26" t="s">
        <v>358</v>
      </c>
      <c r="C96" s="26" t="s">
        <v>583</v>
      </c>
      <c r="D96" s="26" t="s">
        <v>565</v>
      </c>
      <c r="E96" s="27">
        <v>44285</v>
      </c>
      <c r="F96" s="26" t="s">
        <v>550</v>
      </c>
      <c r="G96" s="26" t="s">
        <v>557</v>
      </c>
      <c r="H96" s="26" t="s">
        <v>581</v>
      </c>
      <c r="I96" s="31">
        <v>9</v>
      </c>
    </row>
    <row r="97" spans="1:11">
      <c r="A97" s="26" t="s">
        <v>18</v>
      </c>
      <c r="B97" s="26" t="s">
        <v>358</v>
      </c>
      <c r="C97" s="26" t="s">
        <v>596</v>
      </c>
      <c r="D97" s="26" t="s">
        <v>565</v>
      </c>
      <c r="E97" s="27">
        <v>44285</v>
      </c>
      <c r="F97" s="26" t="s">
        <v>550</v>
      </c>
      <c r="G97" s="26" t="s">
        <v>561</v>
      </c>
      <c r="H97" s="26" t="s">
        <v>594</v>
      </c>
      <c r="I97" s="15">
        <v>5</v>
      </c>
    </row>
    <row r="98" spans="1:11">
      <c r="A98" s="26" t="s">
        <v>18</v>
      </c>
      <c r="B98" s="26" t="s">
        <v>438</v>
      </c>
      <c r="C98" s="26" t="s">
        <v>583</v>
      </c>
      <c r="D98" s="26" t="s">
        <v>565</v>
      </c>
      <c r="E98" s="27">
        <v>44285</v>
      </c>
      <c r="F98" s="26" t="s">
        <v>550</v>
      </c>
      <c r="G98" s="26" t="s">
        <v>556</v>
      </c>
      <c r="H98" s="26" t="s">
        <v>581</v>
      </c>
      <c r="I98" s="31">
        <v>10</v>
      </c>
      <c r="K98">
        <v>65</v>
      </c>
    </row>
    <row r="99" spans="1:11">
      <c r="A99" s="26" t="s">
        <v>18</v>
      </c>
      <c r="B99" s="26" t="s">
        <v>438</v>
      </c>
      <c r="C99" s="26" t="s">
        <v>583</v>
      </c>
      <c r="D99" s="26" t="s">
        <v>565</v>
      </c>
      <c r="E99" s="27">
        <v>44307</v>
      </c>
      <c r="F99" s="26" t="s">
        <v>569</v>
      </c>
      <c r="G99" s="26" t="s">
        <v>568</v>
      </c>
      <c r="H99" s="26" t="s">
        <v>581</v>
      </c>
      <c r="I99" s="31">
        <v>55</v>
      </c>
    </row>
    <row r="100" spans="1:11">
      <c r="A100" s="15" t="s">
        <v>18</v>
      </c>
      <c r="B100" s="15" t="s">
        <v>474</v>
      </c>
      <c r="C100" s="26" t="s">
        <v>583</v>
      </c>
      <c r="D100" s="26" t="s">
        <v>565</v>
      </c>
      <c r="E100" s="27">
        <v>44307</v>
      </c>
      <c r="F100" s="26" t="s">
        <v>569</v>
      </c>
      <c r="G100" s="26" t="s">
        <v>560</v>
      </c>
      <c r="H100" s="26" t="s">
        <v>581</v>
      </c>
      <c r="I100" s="13">
        <v>58</v>
      </c>
      <c r="K100">
        <v>81</v>
      </c>
    </row>
    <row r="101" spans="1:11">
      <c r="A101" s="26" t="s">
        <v>18</v>
      </c>
      <c r="B101" s="26" t="s">
        <v>474</v>
      </c>
      <c r="C101" s="26" t="s">
        <v>583</v>
      </c>
      <c r="D101" s="26" t="s">
        <v>565</v>
      </c>
      <c r="E101" s="27">
        <v>44285</v>
      </c>
      <c r="F101" s="26" t="s">
        <v>550</v>
      </c>
      <c r="G101" s="26" t="s">
        <v>554</v>
      </c>
      <c r="H101" s="26" t="s">
        <v>581</v>
      </c>
      <c r="I101" s="31">
        <v>15</v>
      </c>
    </row>
    <row r="102" spans="1:11">
      <c r="A102" s="26" t="s">
        <v>18</v>
      </c>
      <c r="B102" s="26" t="s">
        <v>474</v>
      </c>
      <c r="C102" s="26" t="s">
        <v>596</v>
      </c>
      <c r="D102" s="26" t="s">
        <v>565</v>
      </c>
      <c r="E102" s="27">
        <v>44285</v>
      </c>
      <c r="F102" s="26" t="s">
        <v>550</v>
      </c>
      <c r="G102" s="26" t="s">
        <v>558</v>
      </c>
      <c r="H102" s="26" t="s">
        <v>594</v>
      </c>
      <c r="I102" s="31">
        <v>8</v>
      </c>
    </row>
    <row r="103" spans="1:11">
      <c r="A103" s="26" t="s">
        <v>18</v>
      </c>
      <c r="B103" s="15" t="s">
        <v>505</v>
      </c>
      <c r="C103" s="26" t="s">
        <v>584</v>
      </c>
      <c r="D103" s="26" t="s">
        <v>565</v>
      </c>
      <c r="E103" s="27">
        <v>44330</v>
      </c>
      <c r="F103" s="26" t="s">
        <v>569</v>
      </c>
      <c r="G103" s="26" t="s">
        <v>551</v>
      </c>
      <c r="H103" s="26" t="s">
        <v>586</v>
      </c>
      <c r="I103" s="31">
        <v>80</v>
      </c>
      <c r="K103">
        <v>80</v>
      </c>
    </row>
    <row r="104" spans="1:11">
      <c r="A104" s="26" t="s">
        <v>8</v>
      </c>
      <c r="B104" s="26" t="s">
        <v>189</v>
      </c>
      <c r="C104" s="26" t="s">
        <v>597</v>
      </c>
      <c r="D104" s="26" t="s">
        <v>565</v>
      </c>
      <c r="E104" s="28">
        <v>44347</v>
      </c>
      <c r="F104" s="26" t="s">
        <v>587</v>
      </c>
      <c r="G104" s="26" t="s">
        <v>578</v>
      </c>
      <c r="H104" s="26" t="s">
        <v>598</v>
      </c>
      <c r="I104" s="15">
        <v>38</v>
      </c>
      <c r="K104">
        <v>38</v>
      </c>
    </row>
    <row r="105" spans="1:11">
      <c r="A105" s="26" t="s">
        <v>8</v>
      </c>
      <c r="B105" s="26" t="s">
        <v>308</v>
      </c>
      <c r="C105" s="26" t="s">
        <v>599</v>
      </c>
      <c r="D105" s="26" t="s">
        <v>565</v>
      </c>
      <c r="E105" s="27">
        <v>44358</v>
      </c>
      <c r="F105" s="26" t="s">
        <v>600</v>
      </c>
      <c r="G105" s="26" t="s">
        <v>554</v>
      </c>
      <c r="H105" s="26" t="s">
        <v>598</v>
      </c>
      <c r="I105" s="15">
        <v>200</v>
      </c>
      <c r="K105">
        <v>200</v>
      </c>
    </row>
    <row r="106" spans="1:11">
      <c r="A106" s="26" t="s">
        <v>8</v>
      </c>
      <c r="B106" s="26" t="s">
        <v>348</v>
      </c>
      <c r="C106" s="26" t="s">
        <v>599</v>
      </c>
      <c r="D106" s="26" t="s">
        <v>565</v>
      </c>
      <c r="E106" s="27">
        <v>44358</v>
      </c>
      <c r="F106" s="26" t="s">
        <v>600</v>
      </c>
      <c r="G106" s="26" t="s">
        <v>554</v>
      </c>
      <c r="H106" s="26" t="s">
        <v>598</v>
      </c>
      <c r="I106" s="15">
        <v>200</v>
      </c>
      <c r="K106">
        <v>462</v>
      </c>
    </row>
    <row r="107" spans="1:11">
      <c r="A107" s="26" t="s">
        <v>8</v>
      </c>
      <c r="B107" s="26" t="s">
        <v>348</v>
      </c>
      <c r="C107" s="26" t="s">
        <v>564</v>
      </c>
      <c r="D107" s="26" t="s">
        <v>565</v>
      </c>
      <c r="E107" s="27">
        <v>44272</v>
      </c>
      <c r="F107" s="26" t="s">
        <v>569</v>
      </c>
      <c r="G107" s="26" t="s">
        <v>557</v>
      </c>
      <c r="H107" s="26" t="s">
        <v>555</v>
      </c>
      <c r="I107" s="31">
        <v>65</v>
      </c>
    </row>
    <row r="108" spans="1:11">
      <c r="A108" s="26" t="s">
        <v>8</v>
      </c>
      <c r="B108" s="26" t="s">
        <v>348</v>
      </c>
      <c r="C108" s="26" t="s">
        <v>580</v>
      </c>
      <c r="D108" s="26" t="s">
        <v>565</v>
      </c>
      <c r="E108" s="28">
        <v>44278</v>
      </c>
      <c r="F108" s="26" t="s">
        <v>569</v>
      </c>
      <c r="G108" s="26" t="s">
        <v>568</v>
      </c>
      <c r="H108" s="26" t="s">
        <v>581</v>
      </c>
      <c r="I108" s="31">
        <v>55</v>
      </c>
    </row>
    <row r="109" spans="1:11">
      <c r="A109" s="26" t="s">
        <v>8</v>
      </c>
      <c r="B109" s="26" t="s">
        <v>348</v>
      </c>
      <c r="C109" s="26" t="s">
        <v>564</v>
      </c>
      <c r="D109" s="26" t="s">
        <v>565</v>
      </c>
      <c r="E109" s="27">
        <v>44244</v>
      </c>
      <c r="F109" s="26" t="s">
        <v>566</v>
      </c>
      <c r="G109" s="26" t="s">
        <v>556</v>
      </c>
      <c r="H109" s="26" t="s">
        <v>555</v>
      </c>
      <c r="I109" s="31">
        <v>40</v>
      </c>
    </row>
    <row r="110" spans="1:11">
      <c r="A110" s="26" t="s">
        <v>8</v>
      </c>
      <c r="B110" s="26" t="s">
        <v>348</v>
      </c>
      <c r="C110" s="26" t="s">
        <v>597</v>
      </c>
      <c r="D110" s="26" t="s">
        <v>565</v>
      </c>
      <c r="E110" s="28">
        <v>44347</v>
      </c>
      <c r="F110" s="26" t="s">
        <v>587</v>
      </c>
      <c r="G110" s="26" t="s">
        <v>578</v>
      </c>
      <c r="H110" s="26" t="s">
        <v>598</v>
      </c>
      <c r="I110" s="15">
        <v>38</v>
      </c>
    </row>
    <row r="111" spans="1:11">
      <c r="A111" s="26" t="s">
        <v>8</v>
      </c>
      <c r="B111" s="26" t="s">
        <v>348</v>
      </c>
      <c r="C111" s="26" t="s">
        <v>601</v>
      </c>
      <c r="D111" s="26" t="s">
        <v>565</v>
      </c>
      <c r="E111" s="27">
        <v>44160</v>
      </c>
      <c r="F111" s="26" t="s">
        <v>587</v>
      </c>
      <c r="G111" s="26" t="s">
        <v>578</v>
      </c>
      <c r="H111" s="26" t="s">
        <v>598</v>
      </c>
      <c r="I111" s="31">
        <v>38</v>
      </c>
    </row>
    <row r="112" spans="1:11">
      <c r="A112" s="26" t="s">
        <v>8</v>
      </c>
      <c r="B112" s="26" t="s">
        <v>348</v>
      </c>
      <c r="C112" s="26" t="s">
        <v>564</v>
      </c>
      <c r="D112" s="26" t="s">
        <v>549</v>
      </c>
      <c r="E112" s="27">
        <v>44224</v>
      </c>
      <c r="F112" s="26" t="s">
        <v>550</v>
      </c>
      <c r="G112" s="26" t="s">
        <v>554</v>
      </c>
      <c r="H112" s="26" t="s">
        <v>555</v>
      </c>
      <c r="I112" s="31">
        <v>15</v>
      </c>
    </row>
    <row r="113" spans="1:11">
      <c r="A113" s="26" t="s">
        <v>8</v>
      </c>
      <c r="B113" s="26" t="s">
        <v>348</v>
      </c>
      <c r="C113" s="26" t="s">
        <v>580</v>
      </c>
      <c r="D113" s="26" t="s">
        <v>565</v>
      </c>
      <c r="E113" s="27">
        <v>44278</v>
      </c>
      <c r="F113" s="26" t="s">
        <v>550</v>
      </c>
      <c r="G113" s="26" t="s">
        <v>560</v>
      </c>
      <c r="H113" s="26" t="s">
        <v>581</v>
      </c>
      <c r="I113" s="31">
        <v>6</v>
      </c>
    </row>
    <row r="114" spans="1:11">
      <c r="A114" s="26" t="s">
        <v>8</v>
      </c>
      <c r="B114" s="26" t="s">
        <v>348</v>
      </c>
      <c r="C114" s="26" t="s">
        <v>595</v>
      </c>
      <c r="D114" s="26" t="s">
        <v>565</v>
      </c>
      <c r="E114" s="27">
        <v>44285</v>
      </c>
      <c r="F114" s="26" t="s">
        <v>550</v>
      </c>
      <c r="G114" s="26" t="s">
        <v>561</v>
      </c>
      <c r="H114" s="26" t="s">
        <v>594</v>
      </c>
      <c r="I114" s="31">
        <v>5</v>
      </c>
    </row>
    <row r="115" spans="1:11">
      <c r="A115" s="26" t="s">
        <v>8</v>
      </c>
      <c r="B115" s="26" t="s">
        <v>328</v>
      </c>
      <c r="C115" s="26" t="s">
        <v>599</v>
      </c>
      <c r="D115" s="26" t="s">
        <v>565</v>
      </c>
      <c r="E115" s="27">
        <v>44358</v>
      </c>
      <c r="F115" s="26" t="s">
        <v>600</v>
      </c>
      <c r="G115" s="26" t="s">
        <v>554</v>
      </c>
      <c r="H115" s="26" t="s">
        <v>598</v>
      </c>
      <c r="I115" s="15">
        <v>200</v>
      </c>
      <c r="K115">
        <v>423</v>
      </c>
    </row>
    <row r="116" spans="1:11">
      <c r="A116" s="26" t="s">
        <v>8</v>
      </c>
      <c r="B116" s="26" t="s">
        <v>328</v>
      </c>
      <c r="C116" s="26" t="s">
        <v>580</v>
      </c>
      <c r="D116" s="26" t="s">
        <v>565</v>
      </c>
      <c r="E116" s="28">
        <v>44278</v>
      </c>
      <c r="F116" s="26" t="s">
        <v>569</v>
      </c>
      <c r="G116" s="26" t="s">
        <v>557</v>
      </c>
      <c r="H116" s="26" t="s">
        <v>581</v>
      </c>
      <c r="I116" s="31">
        <v>65</v>
      </c>
    </row>
    <row r="117" spans="1:11">
      <c r="A117" s="26" t="s">
        <v>8</v>
      </c>
      <c r="B117" s="26" t="s">
        <v>328</v>
      </c>
      <c r="C117" s="26" t="s">
        <v>595</v>
      </c>
      <c r="D117" s="26" t="s">
        <v>565</v>
      </c>
      <c r="E117" s="27">
        <v>44313</v>
      </c>
      <c r="F117" s="26" t="s">
        <v>569</v>
      </c>
      <c r="G117" s="26" t="s">
        <v>559</v>
      </c>
      <c r="H117" s="26" t="s">
        <v>594</v>
      </c>
      <c r="I117" s="31">
        <v>59</v>
      </c>
    </row>
    <row r="118" spans="1:11">
      <c r="A118" s="26" t="s">
        <v>8</v>
      </c>
      <c r="B118" s="26" t="s">
        <v>328</v>
      </c>
      <c r="C118" s="26" t="s">
        <v>597</v>
      </c>
      <c r="D118" s="26" t="s">
        <v>565</v>
      </c>
      <c r="E118" s="16">
        <v>44347</v>
      </c>
      <c r="F118" s="26" t="s">
        <v>587</v>
      </c>
      <c r="G118" s="26" t="s">
        <v>578</v>
      </c>
      <c r="H118" s="26" t="s">
        <v>598</v>
      </c>
      <c r="I118" s="15">
        <v>38</v>
      </c>
    </row>
    <row r="119" spans="1:11">
      <c r="A119" s="26" t="s">
        <v>8</v>
      </c>
      <c r="B119" s="26" t="s">
        <v>328</v>
      </c>
      <c r="C119" s="26" t="s">
        <v>601</v>
      </c>
      <c r="D119" s="26" t="s">
        <v>565</v>
      </c>
      <c r="E119" s="27">
        <v>44160</v>
      </c>
      <c r="F119" s="26" t="s">
        <v>587</v>
      </c>
      <c r="G119" s="26" t="s">
        <v>578</v>
      </c>
      <c r="H119" s="26" t="s">
        <v>598</v>
      </c>
      <c r="I119" s="31">
        <v>38</v>
      </c>
    </row>
    <row r="120" spans="1:11">
      <c r="A120" s="26" t="s">
        <v>8</v>
      </c>
      <c r="B120" s="26" t="s">
        <v>328</v>
      </c>
      <c r="C120" s="26" t="s">
        <v>595</v>
      </c>
      <c r="D120" s="26" t="s">
        <v>565</v>
      </c>
      <c r="E120" s="27">
        <v>44285</v>
      </c>
      <c r="F120" s="26" t="s">
        <v>550</v>
      </c>
      <c r="G120" s="26" t="s">
        <v>554</v>
      </c>
      <c r="H120" s="26" t="s">
        <v>594</v>
      </c>
      <c r="I120" s="31">
        <v>15</v>
      </c>
    </row>
    <row r="121" spans="1:11">
      <c r="A121" s="26" t="s">
        <v>8</v>
      </c>
      <c r="B121" s="26" t="s">
        <v>328</v>
      </c>
      <c r="C121" s="26" t="s">
        <v>580</v>
      </c>
      <c r="D121" s="26" t="s">
        <v>565</v>
      </c>
      <c r="E121" s="27">
        <v>44278</v>
      </c>
      <c r="F121" s="26" t="s">
        <v>550</v>
      </c>
      <c r="G121" s="26" t="s">
        <v>558</v>
      </c>
      <c r="H121" s="26" t="s">
        <v>581</v>
      </c>
      <c r="I121" s="31">
        <v>8</v>
      </c>
    </row>
    <row r="122" spans="1:11">
      <c r="A122" s="26" t="s">
        <v>8</v>
      </c>
      <c r="B122" s="26" t="s">
        <v>408</v>
      </c>
      <c r="C122" s="26" t="s">
        <v>601</v>
      </c>
      <c r="D122" s="26" t="s">
        <v>565</v>
      </c>
      <c r="E122" s="27">
        <v>44160</v>
      </c>
      <c r="F122" s="26" t="s">
        <v>587</v>
      </c>
      <c r="G122" s="26" t="s">
        <v>578</v>
      </c>
      <c r="H122" s="26" t="s">
        <v>598</v>
      </c>
      <c r="I122" s="31">
        <v>38</v>
      </c>
      <c r="K122">
        <v>38</v>
      </c>
    </row>
    <row r="123" spans="1:11">
      <c r="A123" s="26" t="s">
        <v>8</v>
      </c>
      <c r="B123" s="26" t="s">
        <v>513</v>
      </c>
      <c r="C123" s="26" t="s">
        <v>599</v>
      </c>
      <c r="D123" s="26" t="s">
        <v>565</v>
      </c>
      <c r="E123" s="27">
        <v>44358</v>
      </c>
      <c r="F123" s="26" t="s">
        <v>600</v>
      </c>
      <c r="G123" s="26" t="s">
        <v>554</v>
      </c>
      <c r="H123" s="26" t="s">
        <v>598</v>
      </c>
      <c r="I123" s="15">
        <v>200</v>
      </c>
      <c r="K123">
        <v>246</v>
      </c>
    </row>
    <row r="124" spans="1:11">
      <c r="A124" s="26" t="s">
        <v>8</v>
      </c>
      <c r="B124" s="26" t="s">
        <v>513</v>
      </c>
      <c r="C124" s="26" t="s">
        <v>597</v>
      </c>
      <c r="D124" s="26" t="s">
        <v>565</v>
      </c>
      <c r="E124" s="16">
        <v>44347</v>
      </c>
      <c r="F124" s="26" t="s">
        <v>587</v>
      </c>
      <c r="G124" s="26" t="s">
        <v>578</v>
      </c>
      <c r="H124" s="26" t="s">
        <v>598</v>
      </c>
      <c r="I124" s="15">
        <v>38</v>
      </c>
    </row>
    <row r="125" spans="1:11">
      <c r="A125" s="26" t="s">
        <v>8</v>
      </c>
      <c r="B125" s="26" t="s">
        <v>513</v>
      </c>
      <c r="C125" s="26" t="s">
        <v>595</v>
      </c>
      <c r="D125" s="26" t="s">
        <v>565</v>
      </c>
      <c r="E125" s="27">
        <v>44285</v>
      </c>
      <c r="F125" s="26" t="s">
        <v>550</v>
      </c>
      <c r="G125" s="26" t="s">
        <v>558</v>
      </c>
      <c r="H125" s="26" t="s">
        <v>594</v>
      </c>
      <c r="I125" s="31">
        <v>8</v>
      </c>
    </row>
    <row r="126" spans="1:11">
      <c r="A126" s="26" t="s">
        <v>8</v>
      </c>
      <c r="B126" s="26" t="s">
        <v>525</v>
      </c>
      <c r="C126" s="26" t="s">
        <v>601</v>
      </c>
      <c r="D126" s="26" t="s">
        <v>565</v>
      </c>
      <c r="E126" s="27">
        <v>44160</v>
      </c>
      <c r="F126" s="26" t="s">
        <v>587</v>
      </c>
      <c r="G126" s="26" t="s">
        <v>578</v>
      </c>
      <c r="H126" s="26" t="s">
        <v>598</v>
      </c>
      <c r="I126" s="31">
        <v>38</v>
      </c>
      <c r="K126">
        <v>38</v>
      </c>
    </row>
    <row r="127" spans="1:11">
      <c r="A127" s="26" t="s">
        <v>9</v>
      </c>
      <c r="B127" s="26" t="s">
        <v>30</v>
      </c>
      <c r="C127" s="26" t="s">
        <v>580</v>
      </c>
      <c r="D127" s="26" t="s">
        <v>565</v>
      </c>
      <c r="E127" s="28">
        <v>44278</v>
      </c>
      <c r="F127" s="26" t="s">
        <v>569</v>
      </c>
      <c r="G127" s="26" t="s">
        <v>559</v>
      </c>
      <c r="H127" s="26" t="s">
        <v>581</v>
      </c>
      <c r="I127" s="31">
        <v>59</v>
      </c>
      <c r="K127">
        <v>175</v>
      </c>
    </row>
    <row r="128" spans="1:11">
      <c r="A128" s="26" t="s">
        <v>9</v>
      </c>
      <c r="B128" s="26" t="s">
        <v>30</v>
      </c>
      <c r="C128" s="26" t="s">
        <v>589</v>
      </c>
      <c r="D128" s="26" t="s">
        <v>565</v>
      </c>
      <c r="E128" s="28">
        <v>44305</v>
      </c>
      <c r="F128" s="26" t="s">
        <v>569</v>
      </c>
      <c r="G128" s="26" t="s">
        <v>551</v>
      </c>
      <c r="H128" s="26" t="s">
        <v>586</v>
      </c>
      <c r="I128" s="31">
        <v>40</v>
      </c>
    </row>
    <row r="129" spans="1:11">
      <c r="A129" s="26" t="s">
        <v>9</v>
      </c>
      <c r="B129" s="26" t="s">
        <v>30</v>
      </c>
      <c r="C129" s="26" t="s">
        <v>589</v>
      </c>
      <c r="D129" s="26" t="s">
        <v>565</v>
      </c>
      <c r="E129" s="28">
        <v>44322</v>
      </c>
      <c r="F129" s="26" t="s">
        <v>587</v>
      </c>
      <c r="G129" s="26" t="s">
        <v>588</v>
      </c>
      <c r="H129" s="26" t="s">
        <v>586</v>
      </c>
      <c r="I129" s="31">
        <v>26</v>
      </c>
    </row>
    <row r="130" spans="1:11">
      <c r="A130" s="26" t="s">
        <v>9</v>
      </c>
      <c r="B130" s="26" t="s">
        <v>30</v>
      </c>
      <c r="C130" s="26" t="s">
        <v>589</v>
      </c>
      <c r="D130" s="26" t="s">
        <v>565</v>
      </c>
      <c r="E130" s="28">
        <v>44209</v>
      </c>
      <c r="F130" s="26" t="s">
        <v>566</v>
      </c>
      <c r="G130" s="26" t="s">
        <v>551</v>
      </c>
      <c r="H130" s="26" t="s">
        <v>586</v>
      </c>
      <c r="I130" s="31">
        <v>25</v>
      </c>
    </row>
    <row r="131" spans="1:11">
      <c r="A131" s="26" t="s">
        <v>9</v>
      </c>
      <c r="B131" s="26" t="s">
        <v>30</v>
      </c>
      <c r="C131" s="26" t="s">
        <v>580</v>
      </c>
      <c r="D131" s="26" t="s">
        <v>565</v>
      </c>
      <c r="E131" s="27">
        <v>44278</v>
      </c>
      <c r="F131" s="26" t="s">
        <v>550</v>
      </c>
      <c r="G131" s="26" t="s">
        <v>554</v>
      </c>
      <c r="H131" s="26" t="s">
        <v>581</v>
      </c>
      <c r="I131" s="31">
        <v>15</v>
      </c>
    </row>
    <row r="132" spans="1:11">
      <c r="A132" s="26" t="s">
        <v>9</v>
      </c>
      <c r="B132" s="26" t="s">
        <v>30</v>
      </c>
      <c r="C132" s="26" t="s">
        <v>589</v>
      </c>
      <c r="D132" s="26" t="s">
        <v>565</v>
      </c>
      <c r="E132" s="28">
        <v>44182</v>
      </c>
      <c r="F132" s="26" t="s">
        <v>550</v>
      </c>
      <c r="G132" s="26" t="s">
        <v>551</v>
      </c>
      <c r="H132" s="26" t="s">
        <v>586</v>
      </c>
      <c r="I132" s="31">
        <v>10</v>
      </c>
    </row>
    <row r="133" spans="1:11">
      <c r="A133" s="26" t="s">
        <v>9</v>
      </c>
      <c r="B133" s="26" t="s">
        <v>230</v>
      </c>
      <c r="C133" s="26" t="s">
        <v>599</v>
      </c>
      <c r="D133" s="26" t="s">
        <v>565</v>
      </c>
      <c r="E133" s="27">
        <v>44316</v>
      </c>
      <c r="F133" s="26" t="s">
        <v>587</v>
      </c>
      <c r="G133" s="26" t="s">
        <v>578</v>
      </c>
      <c r="H133" s="26" t="s">
        <v>598</v>
      </c>
      <c r="I133" s="31">
        <v>67</v>
      </c>
      <c r="K133">
        <v>93</v>
      </c>
    </row>
    <row r="134" spans="1:11">
      <c r="A134" s="26" t="s">
        <v>9</v>
      </c>
      <c r="B134" s="26" t="s">
        <v>230</v>
      </c>
      <c r="C134" s="26" t="s">
        <v>601</v>
      </c>
      <c r="D134" s="26" t="s">
        <v>565</v>
      </c>
      <c r="E134" s="27">
        <v>44160</v>
      </c>
      <c r="F134" s="26" t="s">
        <v>587</v>
      </c>
      <c r="G134" s="26" t="s">
        <v>578</v>
      </c>
      <c r="H134" s="26" t="s">
        <v>598</v>
      </c>
      <c r="I134" s="31">
        <v>26</v>
      </c>
    </row>
    <row r="135" spans="1:11">
      <c r="A135" s="26" t="s">
        <v>9</v>
      </c>
      <c r="B135" s="26" t="s">
        <v>290</v>
      </c>
      <c r="C135" s="26" t="s">
        <v>564</v>
      </c>
      <c r="D135" s="26" t="s">
        <v>549</v>
      </c>
      <c r="E135" s="27">
        <v>44224</v>
      </c>
      <c r="F135" s="26" t="s">
        <v>550</v>
      </c>
      <c r="G135" s="26" t="s">
        <v>557</v>
      </c>
      <c r="H135" s="26" t="s">
        <v>555</v>
      </c>
      <c r="I135" s="31">
        <v>9</v>
      </c>
      <c r="K135">
        <v>9</v>
      </c>
    </row>
    <row r="136" spans="1:11">
      <c r="A136" s="26" t="s">
        <v>9</v>
      </c>
      <c r="B136" s="26" t="s">
        <v>349</v>
      </c>
      <c r="C136" s="26" t="s">
        <v>580</v>
      </c>
      <c r="D136" s="26" t="s">
        <v>565</v>
      </c>
      <c r="E136" s="28">
        <v>44278</v>
      </c>
      <c r="F136" s="26" t="s">
        <v>569</v>
      </c>
      <c r="G136" s="26" t="s">
        <v>582</v>
      </c>
      <c r="H136" s="26" t="s">
        <v>581</v>
      </c>
      <c r="I136" s="31">
        <v>55</v>
      </c>
      <c r="K136">
        <v>62</v>
      </c>
    </row>
    <row r="137" spans="1:11">
      <c r="A137" s="14" t="s">
        <v>9</v>
      </c>
      <c r="B137" s="26" t="s">
        <v>349</v>
      </c>
      <c r="C137" s="26" t="s">
        <v>580</v>
      </c>
      <c r="D137" s="26" t="s">
        <v>565</v>
      </c>
      <c r="E137" s="27">
        <v>44278</v>
      </c>
      <c r="F137" s="26" t="s">
        <v>550</v>
      </c>
      <c r="G137" s="26" t="s">
        <v>559</v>
      </c>
      <c r="H137" s="26" t="s">
        <v>581</v>
      </c>
      <c r="I137" s="31">
        <v>7</v>
      </c>
    </row>
    <row r="138" spans="1:11">
      <c r="A138" s="26" t="s">
        <v>9</v>
      </c>
      <c r="B138" s="26" t="s">
        <v>369</v>
      </c>
      <c r="C138" s="26" t="s">
        <v>599</v>
      </c>
      <c r="D138" s="26" t="s">
        <v>565</v>
      </c>
      <c r="E138" s="27">
        <v>44316</v>
      </c>
      <c r="F138" s="26" t="s">
        <v>587</v>
      </c>
      <c r="G138" s="26" t="s">
        <v>578</v>
      </c>
      <c r="H138" s="26" t="s">
        <v>598</v>
      </c>
      <c r="I138" s="31">
        <v>67</v>
      </c>
      <c r="K138">
        <v>99</v>
      </c>
    </row>
    <row r="139" spans="1:11">
      <c r="A139" s="26" t="s">
        <v>9</v>
      </c>
      <c r="B139" s="26" t="s">
        <v>369</v>
      </c>
      <c r="C139" s="26" t="s">
        <v>601</v>
      </c>
      <c r="D139" s="26" t="s">
        <v>565</v>
      </c>
      <c r="E139" s="27">
        <v>44160</v>
      </c>
      <c r="F139" s="26" t="s">
        <v>587</v>
      </c>
      <c r="G139" s="26" t="s">
        <v>578</v>
      </c>
      <c r="H139" s="26" t="s">
        <v>598</v>
      </c>
      <c r="I139" s="31">
        <v>26</v>
      </c>
    </row>
    <row r="140" spans="1:11">
      <c r="A140" s="26" t="s">
        <v>9</v>
      </c>
      <c r="B140" s="26" t="s">
        <v>369</v>
      </c>
      <c r="C140" s="26" t="s">
        <v>564</v>
      </c>
      <c r="D140" s="26" t="s">
        <v>549</v>
      </c>
      <c r="E140" s="27">
        <v>44224</v>
      </c>
      <c r="F140" s="26" t="s">
        <v>550</v>
      </c>
      <c r="G140" s="26" t="s">
        <v>560</v>
      </c>
      <c r="H140" s="26" t="s">
        <v>555</v>
      </c>
      <c r="I140" s="31">
        <v>6</v>
      </c>
    </row>
    <row r="141" spans="1:11">
      <c r="A141" s="15" t="s">
        <v>9</v>
      </c>
      <c r="B141" s="15" t="s">
        <v>389</v>
      </c>
      <c r="C141" s="26" t="s">
        <v>580</v>
      </c>
      <c r="D141" s="26" t="s">
        <v>565</v>
      </c>
      <c r="E141" s="28">
        <v>44278</v>
      </c>
      <c r="F141" s="26" t="s">
        <v>550</v>
      </c>
      <c r="G141" s="26" t="s">
        <v>562</v>
      </c>
      <c r="H141" s="26" t="s">
        <v>581</v>
      </c>
      <c r="I141" s="31">
        <v>4</v>
      </c>
      <c r="K141">
        <v>4</v>
      </c>
    </row>
    <row r="142" spans="1:11">
      <c r="A142" s="26" t="s">
        <v>9</v>
      </c>
      <c r="B142" s="26" t="s">
        <v>467</v>
      </c>
      <c r="C142" s="26" t="s">
        <v>601</v>
      </c>
      <c r="D142" s="26" t="s">
        <v>565</v>
      </c>
      <c r="E142" s="27">
        <v>44160</v>
      </c>
      <c r="F142" s="26" t="s">
        <v>587</v>
      </c>
      <c r="G142" s="26" t="s">
        <v>578</v>
      </c>
      <c r="H142" s="26" t="s">
        <v>598</v>
      </c>
      <c r="I142" s="31">
        <v>26</v>
      </c>
      <c r="K142">
        <v>26</v>
      </c>
    </row>
    <row r="143" spans="1:11">
      <c r="A143" s="26" t="s">
        <v>10</v>
      </c>
      <c r="B143" s="26" t="s">
        <v>51</v>
      </c>
      <c r="C143" s="26" t="s">
        <v>595</v>
      </c>
      <c r="D143" s="26" t="s">
        <v>565</v>
      </c>
      <c r="E143" s="27">
        <v>44285</v>
      </c>
      <c r="F143" s="26" t="s">
        <v>550</v>
      </c>
      <c r="G143" s="26" t="s">
        <v>557</v>
      </c>
      <c r="H143" s="26" t="s">
        <v>594</v>
      </c>
      <c r="I143" s="31">
        <v>9</v>
      </c>
      <c r="K143">
        <v>9</v>
      </c>
    </row>
    <row r="144" spans="1:11">
      <c r="A144" s="26" t="s">
        <v>10</v>
      </c>
      <c r="B144" s="26" t="s">
        <v>71</v>
      </c>
      <c r="C144" s="26" t="s">
        <v>599</v>
      </c>
      <c r="D144" s="26" t="s">
        <v>565</v>
      </c>
      <c r="E144" s="27">
        <v>44316</v>
      </c>
      <c r="F144" s="26" t="s">
        <v>587</v>
      </c>
      <c r="G144" s="26" t="s">
        <v>578</v>
      </c>
      <c r="H144" s="26" t="s">
        <v>598</v>
      </c>
      <c r="I144" s="31">
        <v>67</v>
      </c>
      <c r="K144">
        <v>133</v>
      </c>
    </row>
    <row r="145" spans="1:11">
      <c r="A145" s="26" t="s">
        <v>10</v>
      </c>
      <c r="B145" s="26" t="s">
        <v>71</v>
      </c>
      <c r="C145" s="26" t="s">
        <v>580</v>
      </c>
      <c r="D145" s="26" t="s">
        <v>565</v>
      </c>
      <c r="E145" s="28">
        <v>44278</v>
      </c>
      <c r="F145" s="26" t="s">
        <v>569</v>
      </c>
      <c r="G145" s="26" t="s">
        <v>562</v>
      </c>
      <c r="H145" s="26" t="s">
        <v>581</v>
      </c>
      <c r="I145" s="31">
        <v>57</v>
      </c>
    </row>
    <row r="146" spans="1:11">
      <c r="A146" s="26" t="s">
        <v>10</v>
      </c>
      <c r="B146" s="26" t="s">
        <v>71</v>
      </c>
      <c r="C146" s="26" t="s">
        <v>580</v>
      </c>
      <c r="D146" s="26" t="s">
        <v>565</v>
      </c>
      <c r="E146" s="27">
        <v>44278</v>
      </c>
      <c r="F146" s="26" t="s">
        <v>550</v>
      </c>
      <c r="G146" s="26" t="s">
        <v>557</v>
      </c>
      <c r="H146" s="26" t="s">
        <v>581</v>
      </c>
      <c r="I146" s="31">
        <v>9</v>
      </c>
    </row>
    <row r="147" spans="1:11">
      <c r="A147" s="26" t="s">
        <v>10</v>
      </c>
      <c r="B147" s="26" t="s">
        <v>91</v>
      </c>
      <c r="C147" s="26" t="s">
        <v>564</v>
      </c>
      <c r="D147" s="26" t="s">
        <v>565</v>
      </c>
      <c r="E147" s="27">
        <v>44244</v>
      </c>
      <c r="F147" s="26" t="s">
        <v>566</v>
      </c>
      <c r="G147" s="26" t="s">
        <v>560</v>
      </c>
      <c r="H147" s="26" t="s">
        <v>555</v>
      </c>
      <c r="I147" s="31">
        <v>28</v>
      </c>
      <c r="K147">
        <v>38</v>
      </c>
    </row>
    <row r="148" spans="1:11">
      <c r="A148" s="26" t="s">
        <v>10</v>
      </c>
      <c r="B148" s="26" t="s">
        <v>91</v>
      </c>
      <c r="C148" s="26" t="s">
        <v>564</v>
      </c>
      <c r="D148" s="26" t="s">
        <v>549</v>
      </c>
      <c r="E148" s="27">
        <v>44224</v>
      </c>
      <c r="F148" s="26" t="s">
        <v>550</v>
      </c>
      <c r="G148" s="26" t="s">
        <v>556</v>
      </c>
      <c r="H148" s="26" t="s">
        <v>555</v>
      </c>
      <c r="I148" s="31">
        <v>10</v>
      </c>
    </row>
    <row r="149" spans="1:11">
      <c r="A149" s="26" t="s">
        <v>10</v>
      </c>
      <c r="B149" s="26" t="s">
        <v>131</v>
      </c>
      <c r="C149" s="26" t="s">
        <v>564</v>
      </c>
      <c r="D149" s="26" t="s">
        <v>565</v>
      </c>
      <c r="E149" s="27">
        <v>44244</v>
      </c>
      <c r="F149" s="26" t="s">
        <v>566</v>
      </c>
      <c r="G149" s="26" t="s">
        <v>558</v>
      </c>
      <c r="H149" s="26" t="s">
        <v>555</v>
      </c>
      <c r="I149" s="31">
        <v>32</v>
      </c>
      <c r="K149">
        <v>83</v>
      </c>
    </row>
    <row r="150" spans="1:11">
      <c r="A150" s="26" t="s">
        <v>10</v>
      </c>
      <c r="B150" s="26" t="s">
        <v>131</v>
      </c>
      <c r="C150" s="26" t="s">
        <v>589</v>
      </c>
      <c r="D150" s="26" t="s">
        <v>565</v>
      </c>
      <c r="E150" s="28">
        <v>44209</v>
      </c>
      <c r="F150" s="26" t="s">
        <v>566</v>
      </c>
      <c r="G150" s="26" t="s">
        <v>557</v>
      </c>
      <c r="H150" s="26" t="s">
        <v>586</v>
      </c>
      <c r="I150" s="31">
        <v>23</v>
      </c>
    </row>
    <row r="151" spans="1:11">
      <c r="A151" s="26" t="s">
        <v>10</v>
      </c>
      <c r="B151" s="26" t="s">
        <v>131</v>
      </c>
      <c r="C151" s="26" t="s">
        <v>564</v>
      </c>
      <c r="D151" s="26" t="s">
        <v>549</v>
      </c>
      <c r="E151" s="27">
        <v>44224</v>
      </c>
      <c r="F151" s="26" t="s">
        <v>550</v>
      </c>
      <c r="G151" s="26" t="s">
        <v>551</v>
      </c>
      <c r="H151" s="26" t="s">
        <v>555</v>
      </c>
      <c r="I151" s="31">
        <v>20</v>
      </c>
    </row>
    <row r="152" spans="1:11">
      <c r="A152" s="26" t="s">
        <v>10</v>
      </c>
      <c r="B152" s="26" t="s">
        <v>131</v>
      </c>
      <c r="C152" s="26" t="s">
        <v>589</v>
      </c>
      <c r="D152" s="26" t="s">
        <v>565</v>
      </c>
      <c r="E152" s="28">
        <v>44182</v>
      </c>
      <c r="F152" s="26" t="s">
        <v>550</v>
      </c>
      <c r="G152" s="26" t="s">
        <v>554</v>
      </c>
      <c r="H152" s="26" t="s">
        <v>586</v>
      </c>
      <c r="I152" s="31">
        <v>8</v>
      </c>
    </row>
    <row r="153" spans="1:11">
      <c r="A153" s="26" t="s">
        <v>10</v>
      </c>
      <c r="B153" s="26" t="s">
        <v>151</v>
      </c>
      <c r="C153" s="26" t="s">
        <v>599</v>
      </c>
      <c r="D153" s="26" t="s">
        <v>565</v>
      </c>
      <c r="E153" s="27">
        <v>44316</v>
      </c>
      <c r="F153" s="26" t="s">
        <v>587</v>
      </c>
      <c r="G153" s="26" t="s">
        <v>578</v>
      </c>
      <c r="H153" s="26" t="s">
        <v>598</v>
      </c>
      <c r="I153" s="31">
        <v>67</v>
      </c>
      <c r="K153">
        <v>250</v>
      </c>
    </row>
    <row r="154" spans="1:11">
      <c r="A154" s="26" t="s">
        <v>10</v>
      </c>
      <c r="B154" s="26" t="s">
        <v>151</v>
      </c>
      <c r="C154" s="26" t="s">
        <v>595</v>
      </c>
      <c r="D154" s="26" t="s">
        <v>565</v>
      </c>
      <c r="E154" s="27">
        <v>44313</v>
      </c>
      <c r="F154" s="26" t="s">
        <v>569</v>
      </c>
      <c r="G154" s="26" t="s">
        <v>557</v>
      </c>
      <c r="H154" s="26" t="s">
        <v>594</v>
      </c>
      <c r="I154" s="31">
        <v>65</v>
      </c>
    </row>
    <row r="155" spans="1:11">
      <c r="A155" s="26" t="s">
        <v>10</v>
      </c>
      <c r="B155" s="26" t="s">
        <v>151</v>
      </c>
      <c r="C155" s="26" t="s">
        <v>580</v>
      </c>
      <c r="D155" s="26" t="s">
        <v>565</v>
      </c>
      <c r="E155" s="28">
        <v>44278</v>
      </c>
      <c r="F155" s="26" t="s">
        <v>569</v>
      </c>
      <c r="G155" s="26" t="s">
        <v>567</v>
      </c>
      <c r="H155" s="26" t="s">
        <v>581</v>
      </c>
      <c r="I155" s="31">
        <v>55</v>
      </c>
    </row>
    <row r="156" spans="1:11">
      <c r="A156" s="26" t="s">
        <v>10</v>
      </c>
      <c r="B156" s="26" t="s">
        <v>151</v>
      </c>
      <c r="C156" s="26" t="s">
        <v>601</v>
      </c>
      <c r="D156" s="26" t="s">
        <v>565</v>
      </c>
      <c r="E156" s="27">
        <v>44160</v>
      </c>
      <c r="F156" s="26" t="s">
        <v>587</v>
      </c>
      <c r="G156" s="26" t="s">
        <v>578</v>
      </c>
      <c r="H156" s="26" t="s">
        <v>598</v>
      </c>
      <c r="I156" s="31">
        <v>26</v>
      </c>
    </row>
    <row r="157" spans="1:11">
      <c r="A157" s="26" t="s">
        <v>10</v>
      </c>
      <c r="B157" s="26" t="s">
        <v>151</v>
      </c>
      <c r="C157" s="26" t="s">
        <v>595</v>
      </c>
      <c r="D157" s="26" t="s">
        <v>565</v>
      </c>
      <c r="E157" s="27">
        <v>44285</v>
      </c>
      <c r="F157" s="26" t="s">
        <v>550</v>
      </c>
      <c r="G157" s="26" t="s">
        <v>551</v>
      </c>
      <c r="H157" s="26" t="s">
        <v>594</v>
      </c>
      <c r="I157" s="31">
        <v>20</v>
      </c>
    </row>
    <row r="158" spans="1:11">
      <c r="A158" s="26" t="s">
        <v>10</v>
      </c>
      <c r="B158" s="26" t="s">
        <v>151</v>
      </c>
      <c r="C158" s="26" t="s">
        <v>580</v>
      </c>
      <c r="D158" s="26" t="s">
        <v>565</v>
      </c>
      <c r="E158" s="27">
        <v>44278</v>
      </c>
      <c r="F158" s="26" t="s">
        <v>550</v>
      </c>
      <c r="G158" s="26" t="s">
        <v>556</v>
      </c>
      <c r="H158" s="26" t="s">
        <v>581</v>
      </c>
      <c r="I158" s="31">
        <v>10</v>
      </c>
    </row>
    <row r="159" spans="1:11">
      <c r="A159" s="26" t="s">
        <v>10</v>
      </c>
      <c r="B159" s="26" t="s">
        <v>151</v>
      </c>
      <c r="C159" s="26" t="s">
        <v>564</v>
      </c>
      <c r="D159" s="26" t="s">
        <v>549</v>
      </c>
      <c r="E159" s="27">
        <v>44224</v>
      </c>
      <c r="F159" s="26" t="s">
        <v>550</v>
      </c>
      <c r="G159" s="26" t="s">
        <v>559</v>
      </c>
      <c r="H159" s="26" t="s">
        <v>555</v>
      </c>
      <c r="I159" s="31">
        <v>7</v>
      </c>
    </row>
    <row r="160" spans="1:11">
      <c r="A160" s="26" t="s">
        <v>11</v>
      </c>
      <c r="B160" s="26" t="s">
        <v>52</v>
      </c>
      <c r="C160" s="26" t="s">
        <v>595</v>
      </c>
      <c r="D160" s="26" t="s">
        <v>565</v>
      </c>
      <c r="E160" s="27">
        <v>44313</v>
      </c>
      <c r="F160" s="26" t="s">
        <v>569</v>
      </c>
      <c r="G160" s="26" t="s">
        <v>568</v>
      </c>
      <c r="H160" s="26" t="s">
        <v>594</v>
      </c>
      <c r="I160" s="31">
        <v>55</v>
      </c>
      <c r="K160">
        <v>72</v>
      </c>
    </row>
    <row r="161" spans="1:11">
      <c r="A161" s="26" t="s">
        <v>11</v>
      </c>
      <c r="B161" s="26" t="s">
        <v>52</v>
      </c>
      <c r="C161" s="26" t="s">
        <v>595</v>
      </c>
      <c r="D161" s="26" t="s">
        <v>565</v>
      </c>
      <c r="E161" s="27">
        <v>44285</v>
      </c>
      <c r="F161" s="26" t="s">
        <v>550</v>
      </c>
      <c r="G161" s="26" t="s">
        <v>556</v>
      </c>
      <c r="H161" s="26" t="s">
        <v>594</v>
      </c>
      <c r="I161" s="31">
        <v>10</v>
      </c>
    </row>
    <row r="162" spans="1:11">
      <c r="A162" s="26" t="s">
        <v>11</v>
      </c>
      <c r="B162" s="26" t="s">
        <v>72</v>
      </c>
      <c r="C162" s="26" t="s">
        <v>595</v>
      </c>
      <c r="D162" s="26" t="s">
        <v>565</v>
      </c>
      <c r="E162" s="27">
        <v>44285</v>
      </c>
      <c r="F162" s="26" t="s">
        <v>550</v>
      </c>
      <c r="G162" s="26" t="s">
        <v>562</v>
      </c>
      <c r="H162" s="26" t="s">
        <v>594</v>
      </c>
      <c r="I162" s="31">
        <v>4</v>
      </c>
    </row>
    <row r="163" spans="1:11">
      <c r="A163" s="26" t="s">
        <v>11</v>
      </c>
      <c r="B163" s="26" t="s">
        <v>72</v>
      </c>
      <c r="C163" s="26" t="s">
        <v>580</v>
      </c>
      <c r="D163" s="26" t="s">
        <v>565</v>
      </c>
      <c r="E163" s="28">
        <v>44278</v>
      </c>
      <c r="F163" s="26" t="s">
        <v>550</v>
      </c>
      <c r="G163" s="26" t="s">
        <v>568</v>
      </c>
      <c r="H163" s="26" t="s">
        <v>581</v>
      </c>
      <c r="I163" s="31">
        <v>3</v>
      </c>
    </row>
    <row r="164" spans="1:11">
      <c r="A164" s="26" t="s">
        <v>12</v>
      </c>
      <c r="B164" s="26" t="s">
        <v>153</v>
      </c>
      <c r="C164" s="26" t="s">
        <v>601</v>
      </c>
      <c r="D164" s="26" t="s">
        <v>565</v>
      </c>
      <c r="E164" s="27">
        <v>44160</v>
      </c>
      <c r="F164" s="26" t="s">
        <v>587</v>
      </c>
      <c r="G164" s="26" t="s">
        <v>578</v>
      </c>
      <c r="H164" s="26" t="s">
        <v>598</v>
      </c>
      <c r="I164" s="31">
        <v>38</v>
      </c>
      <c r="K164">
        <v>38</v>
      </c>
    </row>
    <row r="165" spans="1:11">
      <c r="A165" s="26" t="s">
        <v>13</v>
      </c>
      <c r="B165" s="26" t="s">
        <v>154</v>
      </c>
      <c r="C165" s="26" t="s">
        <v>573</v>
      </c>
      <c r="D165" s="26" t="s">
        <v>565</v>
      </c>
      <c r="E165" s="27">
        <v>44281</v>
      </c>
      <c r="F165" s="26" t="s">
        <v>569</v>
      </c>
      <c r="G165" s="26" t="s">
        <v>559</v>
      </c>
      <c r="H165" s="26" t="s">
        <v>571</v>
      </c>
      <c r="I165" s="31">
        <v>59</v>
      </c>
      <c r="K165">
        <v>85</v>
      </c>
    </row>
    <row r="166" spans="1:11">
      <c r="A166" s="26" t="s">
        <v>13</v>
      </c>
      <c r="B166" s="26" t="s">
        <v>154</v>
      </c>
      <c r="C166" s="26" t="s">
        <v>573</v>
      </c>
      <c r="D166" s="26" t="s">
        <v>565</v>
      </c>
      <c r="E166" s="27">
        <v>44272</v>
      </c>
      <c r="F166" s="26" t="s">
        <v>550</v>
      </c>
      <c r="G166" s="26" t="s">
        <v>551</v>
      </c>
      <c r="H166" s="26" t="s">
        <v>571</v>
      </c>
      <c r="I166" s="31">
        <v>20</v>
      </c>
    </row>
    <row r="167" spans="1:11">
      <c r="A167" s="26" t="s">
        <v>13</v>
      </c>
      <c r="B167" s="26" t="s">
        <v>154</v>
      </c>
      <c r="C167" s="26" t="s">
        <v>596</v>
      </c>
      <c r="D167" s="26" t="s">
        <v>565</v>
      </c>
      <c r="E167" s="27">
        <v>44285</v>
      </c>
      <c r="F167" s="26" t="s">
        <v>550</v>
      </c>
      <c r="G167" s="26" t="s">
        <v>560</v>
      </c>
      <c r="H167" s="26" t="s">
        <v>594</v>
      </c>
      <c r="I167" s="31">
        <v>6</v>
      </c>
    </row>
    <row r="168" spans="1:11">
      <c r="A168" s="26" t="s">
        <v>13</v>
      </c>
      <c r="B168" s="26" t="s">
        <v>313</v>
      </c>
      <c r="C168" s="26" t="s">
        <v>596</v>
      </c>
      <c r="D168" s="26" t="s">
        <v>565</v>
      </c>
      <c r="E168" s="27">
        <v>44285</v>
      </c>
      <c r="F168" s="26" t="s">
        <v>550</v>
      </c>
      <c r="G168" s="26" t="s">
        <v>556</v>
      </c>
      <c r="H168" s="26" t="s">
        <v>594</v>
      </c>
      <c r="I168" s="15">
        <v>10</v>
      </c>
      <c r="K168">
        <v>10</v>
      </c>
    </row>
    <row r="169" spans="1:11">
      <c r="A169" s="26" t="s">
        <v>13</v>
      </c>
      <c r="B169" s="26" t="s">
        <v>353</v>
      </c>
      <c r="C169" s="26" t="s">
        <v>584</v>
      </c>
      <c r="D169" s="26" t="s">
        <v>565</v>
      </c>
      <c r="E169" s="27">
        <v>44330</v>
      </c>
      <c r="F169" s="26" t="s">
        <v>569</v>
      </c>
      <c r="G169" s="26" t="s">
        <v>556</v>
      </c>
      <c r="H169" s="26" t="s">
        <v>594</v>
      </c>
      <c r="I169" s="31">
        <v>70</v>
      </c>
      <c r="K169">
        <v>70</v>
      </c>
    </row>
    <row r="170" spans="1:11">
      <c r="A170" s="26" t="s">
        <v>13</v>
      </c>
      <c r="B170" s="26" t="s">
        <v>469</v>
      </c>
      <c r="C170" s="26" t="s">
        <v>596</v>
      </c>
      <c r="D170" s="26" t="s">
        <v>565</v>
      </c>
      <c r="E170" s="27">
        <v>44285</v>
      </c>
      <c r="F170" s="26" t="s">
        <v>550</v>
      </c>
      <c r="G170" s="26" t="s">
        <v>559</v>
      </c>
      <c r="H170" s="26" t="s">
        <v>594</v>
      </c>
      <c r="I170" s="31">
        <v>7</v>
      </c>
      <c r="K170">
        <v>7</v>
      </c>
    </row>
    <row r="171" spans="1:11">
      <c r="A171" s="15" t="s">
        <v>13</v>
      </c>
      <c r="B171" s="15" t="s">
        <v>501</v>
      </c>
      <c r="C171" s="26" t="s">
        <v>596</v>
      </c>
      <c r="D171" s="26" t="s">
        <v>565</v>
      </c>
      <c r="E171" s="27">
        <v>44285</v>
      </c>
      <c r="F171" s="26" t="s">
        <v>550</v>
      </c>
      <c r="G171" s="26" t="s">
        <v>557</v>
      </c>
      <c r="H171" s="26" t="s">
        <v>594</v>
      </c>
      <c r="I171" s="31">
        <v>9</v>
      </c>
      <c r="K171">
        <v>9</v>
      </c>
    </row>
    <row r="172" spans="1:11">
      <c r="A172" s="26" t="s">
        <v>13</v>
      </c>
      <c r="B172" s="26" t="s">
        <v>515</v>
      </c>
      <c r="C172" s="26" t="s">
        <v>596</v>
      </c>
      <c r="D172" s="26" t="s">
        <v>565</v>
      </c>
      <c r="E172" s="27">
        <v>44316</v>
      </c>
      <c r="F172" s="26" t="s">
        <v>569</v>
      </c>
      <c r="G172" s="26" t="s">
        <v>568</v>
      </c>
      <c r="H172" s="26" t="s">
        <v>594</v>
      </c>
      <c r="I172" s="15">
        <v>55</v>
      </c>
      <c r="K172">
        <v>70</v>
      </c>
    </row>
    <row r="173" spans="1:11">
      <c r="A173" s="26" t="s">
        <v>13</v>
      </c>
      <c r="B173" s="26" t="s">
        <v>515</v>
      </c>
      <c r="C173" s="26" t="s">
        <v>596</v>
      </c>
      <c r="D173" s="26" t="s">
        <v>565</v>
      </c>
      <c r="E173" s="27">
        <v>44285</v>
      </c>
      <c r="F173" s="26" t="s">
        <v>550</v>
      </c>
      <c r="G173" s="26" t="s">
        <v>554</v>
      </c>
      <c r="H173" s="26" t="s">
        <v>594</v>
      </c>
      <c r="I173" s="15">
        <v>15</v>
      </c>
    </row>
    <row r="174" spans="1:11">
      <c r="A174" s="26" t="s">
        <v>14</v>
      </c>
      <c r="B174" s="26" t="s">
        <v>155</v>
      </c>
      <c r="C174" s="26" t="s">
        <v>601</v>
      </c>
      <c r="D174" s="26" t="s">
        <v>565</v>
      </c>
      <c r="E174" s="27">
        <v>44160</v>
      </c>
      <c r="F174" s="26" t="s">
        <v>587</v>
      </c>
      <c r="G174" s="26" t="s">
        <v>578</v>
      </c>
      <c r="H174" s="26" t="s">
        <v>598</v>
      </c>
      <c r="I174" s="31">
        <v>26</v>
      </c>
      <c r="K174">
        <v>26</v>
      </c>
    </row>
    <row r="175" spans="1:11">
      <c r="A175" s="26" t="s">
        <v>15</v>
      </c>
      <c r="B175" s="26" t="s">
        <v>453</v>
      </c>
      <c r="C175" s="26" t="s">
        <v>573</v>
      </c>
      <c r="D175" s="26" t="s">
        <v>565</v>
      </c>
      <c r="E175" s="27">
        <v>44281</v>
      </c>
      <c r="F175" s="26" t="s">
        <v>569</v>
      </c>
      <c r="G175" s="26" t="s">
        <v>558</v>
      </c>
      <c r="H175" s="26" t="s">
        <v>571</v>
      </c>
      <c r="I175" s="31">
        <v>60</v>
      </c>
      <c r="K175">
        <v>155</v>
      </c>
    </row>
    <row r="176" spans="1:11">
      <c r="A176" s="26" t="s">
        <v>15</v>
      </c>
      <c r="B176" s="26" t="s">
        <v>453</v>
      </c>
      <c r="C176" s="26" t="s">
        <v>596</v>
      </c>
      <c r="D176" s="26" t="s">
        <v>565</v>
      </c>
      <c r="E176" s="27">
        <v>44316</v>
      </c>
      <c r="F176" s="26" t="s">
        <v>569</v>
      </c>
      <c r="G176" s="26" t="s">
        <v>558</v>
      </c>
      <c r="H176" s="26" t="s">
        <v>594</v>
      </c>
      <c r="I176" s="15">
        <v>60</v>
      </c>
    </row>
    <row r="177" spans="1:9">
      <c r="A177" s="26" t="s">
        <v>15</v>
      </c>
      <c r="B177" s="26" t="s">
        <v>453</v>
      </c>
      <c r="C177" s="26" t="s">
        <v>596</v>
      </c>
      <c r="D177" s="26" t="s">
        <v>565</v>
      </c>
      <c r="E177" s="27">
        <v>44285</v>
      </c>
      <c r="F177" s="26" t="s">
        <v>550</v>
      </c>
      <c r="G177" s="26" t="s">
        <v>551</v>
      </c>
      <c r="H177" s="26" t="s">
        <v>594</v>
      </c>
      <c r="I177" s="15">
        <v>20</v>
      </c>
    </row>
    <row r="178" spans="1:9">
      <c r="A178" s="26" t="s">
        <v>15</v>
      </c>
      <c r="B178" s="26" t="s">
        <v>453</v>
      </c>
      <c r="C178" s="26" t="s">
        <v>573</v>
      </c>
      <c r="D178" s="26" t="s">
        <v>565</v>
      </c>
      <c r="E178" s="27">
        <v>44272</v>
      </c>
      <c r="F178" s="26" t="s">
        <v>550</v>
      </c>
      <c r="G178" s="26" t="s">
        <v>554</v>
      </c>
      <c r="H178" s="26" t="s">
        <v>571</v>
      </c>
      <c r="I178" s="31">
        <v>15</v>
      </c>
    </row>
  </sheetData>
  <sortState ref="A68:I178">
    <sortCondition ref="A68:A178"/>
    <sortCondition ref="B68:B178"/>
  </sortState>
  <dataValidations count="9">
    <dataValidation type="list" allowBlank="1" sqref="F9:F16">
      <formula1>$A$3:$A$8</formula1>
    </dataValidation>
    <dataValidation type="list" allowBlank="1" sqref="F91:F178">
      <formula1>$A$3:$A$8</formula1>
    </dataValidation>
    <dataValidation type="list" allowBlank="1" sqref="F34:F41">
      <formula1>$A$3:$A$8</formula1>
    </dataValidation>
    <dataValidation type="list" allowBlank="1" sqref="F43:F54">
      <formula1>$A$3:$A$8</formula1>
    </dataValidation>
    <dataValidation type="list" allowBlank="1" sqref="F68:F89">
      <formula1>$A$3:$A$8</formula1>
    </dataValidation>
    <dataValidation type="list" allowBlank="1" sqref="G9:G16">
      <formula1>$B$3:$B$33</formula1>
    </dataValidation>
    <dataValidation type="list" allowBlank="1" sqref="G34:G41">
      <formula1>$B$3:$B$33</formula1>
    </dataValidation>
    <dataValidation type="list" allowBlank="1" sqref="G43:G54">
      <formula1>$B$3:$B$33</formula1>
    </dataValidation>
    <dataValidation type="list" allowBlank="1" sqref="G68:G178">
      <formula1>$B$3:$B$33</formula1>
    </dataValidation>
  </dataValidations>
  <pageMargins left="0.7" right="0.7" top="0.78740157499999996" bottom="0.78740157499999996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>
          <x14:formula1>
            <xm:f>'přír+mat-pořadí'!$A$3:$A$8</xm:f>
          </x14:formula1>
          <xm:sqref>F3:F5</xm:sqref>
        </x14:dataValidation>
        <x14:dataValidation type="list" allowBlank="1">
          <x14:formula1>
            <xm:f>'přír+mat-pořadí'!$A$3:$A$7</xm:f>
          </x14:formula1>
          <xm:sqref>F90</xm:sqref>
        </x14:dataValidation>
        <x14:dataValidation type="list" allowBlank="1">
          <x14:formula1>
            <xm:f>'přír+mat-pořadí'!$B$3:$B$50</xm:f>
          </x14:formula1>
          <xm:sqref>G3:G5</xm:sqref>
        </x14:dataValidation>
        <x14:dataValidation type="list" allowBlank="1">
          <x14:formula1>
            <xm:f>'přír+mat-pořadí'!$C$3:$C$68</xm:f>
          </x14:formula1>
          <xm:sqref>H3:H5</xm:sqref>
        </x14:dataValidation>
        <x14:dataValidation type="list" allowBlank="1">
          <x14:formula1>
            <xm:f>'přír+mat-pořadí'!$C$3:$C$68</xm:f>
          </x14:formula1>
          <xm:sqref>H9:H16</xm:sqref>
        </x14:dataValidation>
        <x14:dataValidation type="list" allowBlank="1">
          <x14:formula1>
            <xm:f>'přír+mat-pořadí'!$C$3:$C$68</xm:f>
          </x14:formula1>
          <xm:sqref>H34:H41</xm:sqref>
        </x14:dataValidation>
        <x14:dataValidation type="list" allowBlank="1">
          <x14:formula1>
            <xm:f>'přír+mat-pořadí'!$C$3:$C$68</xm:f>
          </x14:formula1>
          <xm:sqref>H43:H54</xm:sqref>
        </x14:dataValidation>
        <x14:dataValidation type="list" allowBlank="1">
          <x14:formula1>
            <xm:f>'přír+mat-pořadí'!$C$3:$C$68</xm:f>
          </x14:formula1>
          <xm:sqref>H68:H178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15"/>
  <sheetViews>
    <sheetView tabSelected="1" workbookViewId="0">
      <selection activeCell="G41" sqref="G41"/>
    </sheetView>
  </sheetViews>
  <sheetFormatPr defaultColWidth="14.42578125" defaultRowHeight="12.75" customHeight="1"/>
  <cols>
    <col min="1" max="1" width="9.140625" style="54" customWidth="1"/>
    <col min="2" max="2" width="7.140625" style="54" customWidth="1"/>
    <col min="3" max="3" width="24.85546875" style="54" customWidth="1"/>
    <col min="4" max="4" width="20.7109375" style="54" customWidth="1"/>
    <col min="5" max="5" width="18.140625" style="54" customWidth="1"/>
    <col min="6" max="7" width="10.5703125" style="54" customWidth="1"/>
    <col min="8" max="8" width="26.85546875" style="54" customWidth="1"/>
    <col min="9" max="9" width="19.7109375" style="54" customWidth="1"/>
    <col min="10" max="10" width="18.42578125" style="54" customWidth="1"/>
    <col min="11" max="11" width="9.85546875" style="54" customWidth="1"/>
    <col min="12" max="12" width="7.7109375" style="54" customWidth="1"/>
    <col min="13" max="13" width="21.28515625" style="98" customWidth="1"/>
    <col min="14" max="14" width="20" style="54" customWidth="1"/>
    <col min="15" max="15" width="21" style="54" customWidth="1"/>
    <col min="16" max="16" width="21.7109375" style="54" customWidth="1"/>
    <col min="17" max="17" width="25.85546875" style="54" customWidth="1"/>
    <col min="18" max="18" width="25.42578125" style="54" customWidth="1"/>
    <col min="19" max="19" width="21.7109375" style="54" customWidth="1"/>
    <col min="20" max="20" width="18.7109375" style="54" customWidth="1"/>
    <col min="21" max="21" width="21.7109375" style="54" customWidth="1"/>
    <col min="22" max="22" width="28.5703125" style="54" customWidth="1"/>
    <col min="23" max="23" width="27.42578125" style="54" customWidth="1"/>
    <col min="24" max="25" width="21.7109375" style="54" customWidth="1"/>
    <col min="26" max="16384" width="14.42578125" style="54"/>
  </cols>
  <sheetData>
    <row r="1" spans="1:25" ht="24" customHeight="1">
      <c r="A1" s="81" t="s">
        <v>670</v>
      </c>
      <c r="B1" s="82"/>
      <c r="C1" s="82"/>
      <c r="D1" s="82"/>
      <c r="E1" s="83"/>
      <c r="F1" s="83"/>
      <c r="G1" s="83"/>
      <c r="H1" s="83"/>
      <c r="I1" s="83"/>
      <c r="J1" s="83"/>
      <c r="K1" s="83"/>
      <c r="L1" s="83"/>
      <c r="M1" s="84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</row>
    <row r="2" spans="1:25" ht="24" customHeight="1">
      <c r="A2" s="81" t="s">
        <v>671</v>
      </c>
      <c r="B2" s="82"/>
      <c r="C2" s="82"/>
      <c r="D2" s="82"/>
      <c r="E2" s="83"/>
      <c r="F2" s="81" t="s">
        <v>672</v>
      </c>
      <c r="G2" s="83"/>
      <c r="H2" s="83"/>
      <c r="I2" s="83"/>
      <c r="J2" s="83"/>
      <c r="K2" s="85" t="s">
        <v>673</v>
      </c>
      <c r="L2" s="83"/>
      <c r="M2" s="84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</row>
    <row r="3" spans="1:25" ht="27" customHeight="1">
      <c r="A3" s="86" t="s">
        <v>662</v>
      </c>
      <c r="B3" s="87"/>
      <c r="C3" s="82"/>
      <c r="D3" s="82"/>
      <c r="E3" s="88"/>
      <c r="F3" s="53" t="s">
        <v>662</v>
      </c>
      <c r="K3" s="53" t="s">
        <v>662</v>
      </c>
      <c r="M3" s="89"/>
      <c r="N3" s="80" t="s">
        <v>663</v>
      </c>
      <c r="O3" s="88"/>
      <c r="P3" s="88"/>
      <c r="Q3" s="88"/>
      <c r="R3" s="88"/>
      <c r="S3" s="88"/>
      <c r="T3" s="90"/>
      <c r="Y3" s="91"/>
    </row>
    <row r="4" spans="1:25">
      <c r="A4" s="78">
        <v>1</v>
      </c>
      <c r="B4" s="55" t="s">
        <v>6</v>
      </c>
      <c r="C4" s="55" t="s">
        <v>532</v>
      </c>
      <c r="D4" s="78">
        <v>383</v>
      </c>
      <c r="E4" s="88"/>
      <c r="F4" s="78">
        <v>1</v>
      </c>
      <c r="G4" s="59" t="s">
        <v>6</v>
      </c>
      <c r="H4" s="55" t="s">
        <v>532</v>
      </c>
      <c r="I4" s="78">
        <v>188</v>
      </c>
      <c r="K4" s="78">
        <v>1</v>
      </c>
      <c r="L4" s="62" t="s">
        <v>6</v>
      </c>
      <c r="M4" s="92" t="s">
        <v>532</v>
      </c>
      <c r="N4" s="93">
        <v>571</v>
      </c>
      <c r="O4" s="88"/>
      <c r="P4" s="88"/>
      <c r="Q4" s="88"/>
      <c r="R4" s="88"/>
      <c r="S4" s="88"/>
      <c r="T4" s="90"/>
      <c r="X4" s="88"/>
      <c r="Y4" s="88"/>
    </row>
    <row r="5" spans="1:25">
      <c r="A5" s="78">
        <v>2</v>
      </c>
      <c r="B5" s="55" t="s">
        <v>6</v>
      </c>
      <c r="C5" s="55" t="s">
        <v>147</v>
      </c>
      <c r="D5" s="78">
        <v>322</v>
      </c>
      <c r="E5" s="88"/>
      <c r="F5" s="78">
        <v>2</v>
      </c>
      <c r="G5" s="60" t="s">
        <v>6</v>
      </c>
      <c r="H5" s="55" t="s">
        <v>147</v>
      </c>
      <c r="I5" s="78">
        <v>156</v>
      </c>
      <c r="K5" s="78">
        <v>2</v>
      </c>
      <c r="L5" s="62" t="s">
        <v>6</v>
      </c>
      <c r="M5" s="92" t="s">
        <v>147</v>
      </c>
      <c r="N5" s="93">
        <v>478</v>
      </c>
      <c r="O5" s="88"/>
      <c r="P5" s="88"/>
      <c r="Q5" s="88"/>
      <c r="R5" s="88"/>
      <c r="S5" s="88"/>
      <c r="T5" s="90"/>
      <c r="Y5" s="88"/>
    </row>
    <row r="6" spans="1:25">
      <c r="A6" s="78">
        <v>3</v>
      </c>
      <c r="B6" s="55" t="s">
        <v>2</v>
      </c>
      <c r="C6" s="55" t="s">
        <v>478</v>
      </c>
      <c r="D6" s="78">
        <v>140</v>
      </c>
      <c r="E6" s="88"/>
      <c r="F6" s="78">
        <v>3</v>
      </c>
      <c r="G6" s="59" t="s">
        <v>5</v>
      </c>
      <c r="H6" s="55" t="s">
        <v>496</v>
      </c>
      <c r="I6" s="78">
        <v>137</v>
      </c>
      <c r="K6" s="78">
        <v>3</v>
      </c>
      <c r="L6" s="62" t="s">
        <v>5</v>
      </c>
      <c r="M6" s="92" t="s">
        <v>496</v>
      </c>
      <c r="N6" s="78">
        <v>182</v>
      </c>
      <c r="O6" s="88"/>
      <c r="P6" s="88"/>
      <c r="Q6" s="88"/>
      <c r="R6" s="88"/>
      <c r="S6" s="88"/>
      <c r="T6" s="90"/>
      <c r="X6" s="88"/>
      <c r="Y6" s="88"/>
    </row>
    <row r="7" spans="1:25">
      <c r="A7" s="78">
        <v>4</v>
      </c>
      <c r="B7" s="55" t="s">
        <v>0</v>
      </c>
      <c r="C7" s="55" t="s">
        <v>221</v>
      </c>
      <c r="D7" s="78">
        <v>116</v>
      </c>
      <c r="E7" s="88"/>
      <c r="F7" s="78">
        <v>4</v>
      </c>
      <c r="G7" s="59" t="s">
        <v>7</v>
      </c>
      <c r="H7" s="55" t="s">
        <v>48</v>
      </c>
      <c r="I7" s="78">
        <v>99</v>
      </c>
      <c r="K7" s="78">
        <v>4</v>
      </c>
      <c r="L7" s="62" t="s">
        <v>2</v>
      </c>
      <c r="M7" s="92" t="s">
        <v>478</v>
      </c>
      <c r="N7" s="78">
        <v>140</v>
      </c>
      <c r="O7" s="88"/>
      <c r="P7" s="88"/>
      <c r="Q7" s="88"/>
      <c r="R7" s="88"/>
      <c r="S7" s="88"/>
      <c r="T7" s="90"/>
      <c r="Y7" s="88"/>
    </row>
    <row r="8" spans="1:25">
      <c r="A8" s="78">
        <v>5</v>
      </c>
      <c r="B8" s="55" t="s">
        <v>2</v>
      </c>
      <c r="C8" s="55" t="s">
        <v>243</v>
      </c>
      <c r="D8" s="78">
        <v>115</v>
      </c>
      <c r="E8" s="88"/>
      <c r="F8" s="78">
        <v>5</v>
      </c>
      <c r="G8" s="59" t="s">
        <v>5</v>
      </c>
      <c r="H8" s="55" t="s">
        <v>325</v>
      </c>
      <c r="I8" s="78">
        <v>96</v>
      </c>
      <c r="K8" s="78">
        <v>5</v>
      </c>
      <c r="L8" s="62" t="s">
        <v>6</v>
      </c>
      <c r="M8" s="92" t="s">
        <v>47</v>
      </c>
      <c r="N8" s="78">
        <v>122</v>
      </c>
      <c r="O8" s="88"/>
      <c r="P8" s="88"/>
      <c r="Q8" s="88"/>
      <c r="R8" s="88"/>
      <c r="S8" s="88"/>
      <c r="T8" s="90"/>
      <c r="W8" s="88"/>
      <c r="Y8" s="88"/>
    </row>
    <row r="9" spans="1:25">
      <c r="A9" s="78">
        <v>6</v>
      </c>
      <c r="B9" s="55" t="s">
        <v>2</v>
      </c>
      <c r="C9" s="55" t="s">
        <v>322</v>
      </c>
      <c r="D9" s="78">
        <v>103</v>
      </c>
      <c r="E9" s="88"/>
      <c r="F9" s="78">
        <v>6</v>
      </c>
      <c r="G9" s="59" t="s">
        <v>5</v>
      </c>
      <c r="H9" s="55" t="s">
        <v>266</v>
      </c>
      <c r="I9" s="62">
        <v>95</v>
      </c>
      <c r="K9" s="78">
        <v>6</v>
      </c>
      <c r="L9" s="62" t="s">
        <v>0</v>
      </c>
      <c r="M9" s="92" t="s">
        <v>221</v>
      </c>
      <c r="N9" s="78">
        <v>121</v>
      </c>
      <c r="O9" s="88"/>
      <c r="P9" s="88"/>
      <c r="Q9" s="88"/>
      <c r="R9" s="88"/>
      <c r="S9" s="88"/>
      <c r="T9" s="90"/>
      <c r="Y9" s="88"/>
    </row>
    <row r="10" spans="1:25">
      <c r="A10" s="78">
        <v>7</v>
      </c>
      <c r="B10" s="55" t="s">
        <v>6</v>
      </c>
      <c r="C10" s="55" t="s">
        <v>426</v>
      </c>
      <c r="D10" s="78">
        <v>99</v>
      </c>
      <c r="E10" s="88"/>
      <c r="F10" s="78">
        <v>7</v>
      </c>
      <c r="G10" s="59" t="s">
        <v>3</v>
      </c>
      <c r="H10" s="55" t="s">
        <v>264</v>
      </c>
      <c r="I10" s="78">
        <v>65</v>
      </c>
      <c r="K10" s="78">
        <v>7</v>
      </c>
      <c r="L10" s="62" t="s">
        <v>2</v>
      </c>
      <c r="M10" s="92" t="s">
        <v>243</v>
      </c>
      <c r="N10" s="78">
        <v>115</v>
      </c>
      <c r="O10" s="88"/>
      <c r="P10" s="88"/>
      <c r="Q10" s="88"/>
      <c r="R10" s="88"/>
      <c r="S10" s="88"/>
      <c r="T10" s="90"/>
      <c r="Y10" s="88"/>
    </row>
    <row r="11" spans="1:25">
      <c r="A11" s="78">
        <v>8</v>
      </c>
      <c r="B11" s="55" t="s">
        <v>5</v>
      </c>
      <c r="C11" s="55" t="s">
        <v>26</v>
      </c>
      <c r="D11" s="78">
        <v>97</v>
      </c>
      <c r="E11" s="88"/>
      <c r="F11" s="78">
        <v>8</v>
      </c>
      <c r="G11" s="59" t="s">
        <v>6</v>
      </c>
      <c r="H11" s="55" t="s">
        <v>127</v>
      </c>
      <c r="I11" s="78">
        <v>62</v>
      </c>
      <c r="K11" s="78">
        <v>8</v>
      </c>
      <c r="L11" s="62" t="s">
        <v>3</v>
      </c>
      <c r="M11" s="92" t="s">
        <v>204</v>
      </c>
      <c r="N11" s="78">
        <v>106</v>
      </c>
      <c r="O11" s="88"/>
      <c r="P11" s="88"/>
      <c r="Q11" s="88"/>
      <c r="R11" s="88"/>
      <c r="S11" s="88"/>
      <c r="T11" s="90"/>
      <c r="Y11" s="88"/>
    </row>
    <row r="12" spans="1:25">
      <c r="A12" s="78">
        <v>9</v>
      </c>
      <c r="B12" s="55" t="s">
        <v>4</v>
      </c>
      <c r="C12" s="55" t="s">
        <v>125</v>
      </c>
      <c r="D12" s="78">
        <v>93</v>
      </c>
      <c r="E12" s="88"/>
      <c r="F12" s="78">
        <v>9</v>
      </c>
      <c r="G12" s="59" t="s">
        <v>3</v>
      </c>
      <c r="H12" s="55" t="s">
        <v>204</v>
      </c>
      <c r="I12" s="78">
        <v>61</v>
      </c>
      <c r="K12" s="78">
        <v>9</v>
      </c>
      <c r="L12" s="62" t="s">
        <v>5</v>
      </c>
      <c r="M12" s="92" t="s">
        <v>425</v>
      </c>
      <c r="N12" s="78">
        <v>105</v>
      </c>
      <c r="O12" s="88"/>
      <c r="P12" s="88"/>
      <c r="Q12" s="88"/>
      <c r="R12" s="88"/>
      <c r="S12" s="88"/>
      <c r="T12" s="90"/>
      <c r="Y12" s="88"/>
    </row>
    <row r="13" spans="1:25">
      <c r="A13" s="78">
        <v>10</v>
      </c>
      <c r="B13" s="55" t="s">
        <v>6</v>
      </c>
      <c r="C13" s="55" t="s">
        <v>346</v>
      </c>
      <c r="D13" s="78">
        <v>88</v>
      </c>
      <c r="E13" s="88"/>
      <c r="F13" s="78">
        <v>10</v>
      </c>
      <c r="G13" s="59" t="s">
        <v>6</v>
      </c>
      <c r="H13" s="55" t="s">
        <v>167</v>
      </c>
      <c r="I13" s="78">
        <v>60</v>
      </c>
      <c r="K13" s="78">
        <v>10</v>
      </c>
      <c r="L13" s="62" t="s">
        <v>2</v>
      </c>
      <c r="M13" s="92" t="s">
        <v>322</v>
      </c>
      <c r="N13" s="78">
        <v>103</v>
      </c>
      <c r="O13" s="88"/>
      <c r="P13" s="88"/>
      <c r="Q13" s="88"/>
      <c r="R13" s="88"/>
      <c r="S13" s="88"/>
      <c r="T13" s="90"/>
      <c r="Y13" s="88"/>
    </row>
    <row r="14" spans="1:25">
      <c r="A14" s="78">
        <v>11</v>
      </c>
      <c r="B14" s="55" t="s">
        <v>5</v>
      </c>
      <c r="C14" s="55" t="s">
        <v>425</v>
      </c>
      <c r="D14" s="78">
        <v>72</v>
      </c>
      <c r="E14" s="88"/>
      <c r="F14" s="78">
        <v>11</v>
      </c>
      <c r="G14" s="59" t="s">
        <v>0</v>
      </c>
      <c r="H14" s="55" t="s">
        <v>81</v>
      </c>
      <c r="I14" s="78">
        <v>58</v>
      </c>
      <c r="K14" s="78">
        <v>11</v>
      </c>
      <c r="L14" s="62" t="s">
        <v>6</v>
      </c>
      <c r="M14" s="92" t="s">
        <v>426</v>
      </c>
      <c r="N14" s="78">
        <v>99</v>
      </c>
      <c r="O14" s="88"/>
      <c r="P14" s="88"/>
      <c r="Q14" s="88"/>
      <c r="R14" s="88"/>
      <c r="S14" s="88"/>
      <c r="T14" s="90"/>
      <c r="Y14" s="88"/>
    </row>
    <row r="15" spans="1:25">
      <c r="A15" s="78">
        <v>12</v>
      </c>
      <c r="B15" s="55" t="s">
        <v>6</v>
      </c>
      <c r="C15" s="55" t="s">
        <v>87</v>
      </c>
      <c r="D15" s="78">
        <v>70</v>
      </c>
      <c r="E15" s="88"/>
      <c r="F15" s="78">
        <v>12</v>
      </c>
      <c r="G15" s="59" t="s">
        <v>5</v>
      </c>
      <c r="H15" s="55" t="s">
        <v>256</v>
      </c>
      <c r="I15" s="78">
        <v>58</v>
      </c>
      <c r="K15" s="78">
        <v>12</v>
      </c>
      <c r="L15" s="62" t="s">
        <v>5</v>
      </c>
      <c r="M15" s="92" t="s">
        <v>26</v>
      </c>
      <c r="N15" s="78">
        <v>97</v>
      </c>
      <c r="O15" s="88"/>
      <c r="P15" s="88"/>
      <c r="Q15" s="88"/>
      <c r="R15" s="88"/>
      <c r="S15" s="88"/>
      <c r="T15" s="90"/>
      <c r="V15" s="88"/>
      <c r="X15" s="88"/>
      <c r="Y15" s="88"/>
    </row>
    <row r="16" spans="1:25">
      <c r="A16" s="78">
        <v>13</v>
      </c>
      <c r="B16" s="55" t="s">
        <v>6</v>
      </c>
      <c r="C16" s="55" t="s">
        <v>47</v>
      </c>
      <c r="D16" s="78">
        <v>67</v>
      </c>
      <c r="E16" s="88"/>
      <c r="F16" s="78">
        <v>13</v>
      </c>
      <c r="G16" s="59" t="s">
        <v>0</v>
      </c>
      <c r="H16" s="55" t="s">
        <v>241</v>
      </c>
      <c r="I16" s="62">
        <v>55</v>
      </c>
      <c r="K16" s="78">
        <v>13</v>
      </c>
      <c r="L16" s="62" t="s">
        <v>5</v>
      </c>
      <c r="M16" s="92" t="s">
        <v>325</v>
      </c>
      <c r="N16" s="78">
        <v>96</v>
      </c>
      <c r="O16" s="88"/>
      <c r="P16" s="88"/>
      <c r="Q16" s="88"/>
      <c r="S16" s="88"/>
      <c r="T16" s="90"/>
      <c r="Y16" s="88"/>
    </row>
    <row r="17" spans="1:25">
      <c r="A17" s="78">
        <v>14</v>
      </c>
      <c r="B17" s="55" t="s">
        <v>6</v>
      </c>
      <c r="C17" s="55" t="s">
        <v>227</v>
      </c>
      <c r="D17" s="78">
        <v>67</v>
      </c>
      <c r="E17" s="88"/>
      <c r="F17" s="78">
        <v>14</v>
      </c>
      <c r="G17" s="59" t="s">
        <v>3</v>
      </c>
      <c r="H17" s="55" t="s">
        <v>204</v>
      </c>
      <c r="I17" s="78">
        <v>55</v>
      </c>
      <c r="K17" s="78">
        <v>14</v>
      </c>
      <c r="L17" s="62" t="s">
        <v>5</v>
      </c>
      <c r="M17" s="92" t="s">
        <v>266</v>
      </c>
      <c r="N17" s="62">
        <v>95</v>
      </c>
      <c r="O17" s="88"/>
      <c r="P17" s="88"/>
      <c r="Q17" s="88"/>
      <c r="R17" s="88"/>
      <c r="S17" s="88"/>
      <c r="T17" s="90"/>
      <c r="Y17" s="88"/>
    </row>
    <row r="18" spans="1:25">
      <c r="A18" s="78">
        <v>15</v>
      </c>
      <c r="B18" s="55" t="s">
        <v>6</v>
      </c>
      <c r="C18" s="55" t="s">
        <v>406</v>
      </c>
      <c r="D18" s="78">
        <v>67</v>
      </c>
      <c r="E18" s="88"/>
      <c r="F18" s="78">
        <v>15</v>
      </c>
      <c r="G18" s="59" t="s">
        <v>5</v>
      </c>
      <c r="H18" s="55" t="s">
        <v>385</v>
      </c>
      <c r="I18" s="78">
        <v>55</v>
      </c>
      <c r="K18" s="78">
        <v>15</v>
      </c>
      <c r="L18" s="62" t="s">
        <v>4</v>
      </c>
      <c r="M18" s="92" t="s">
        <v>125</v>
      </c>
      <c r="N18" s="78">
        <v>93</v>
      </c>
      <c r="O18" s="88"/>
      <c r="P18" s="88"/>
      <c r="Q18" s="88"/>
      <c r="R18" s="88"/>
      <c r="S18" s="88"/>
      <c r="T18" s="88"/>
      <c r="X18" s="88"/>
      <c r="Y18" s="88"/>
    </row>
    <row r="19" spans="1:25">
      <c r="A19" s="78">
        <v>16</v>
      </c>
      <c r="B19" s="55" t="s">
        <v>5</v>
      </c>
      <c r="C19" s="55" t="s">
        <v>405</v>
      </c>
      <c r="D19" s="78">
        <v>45</v>
      </c>
      <c r="E19" s="88"/>
      <c r="F19" s="78">
        <v>16</v>
      </c>
      <c r="G19" s="59" t="s">
        <v>6</v>
      </c>
      <c r="H19" s="55" t="s">
        <v>47</v>
      </c>
      <c r="I19" s="78">
        <v>55</v>
      </c>
      <c r="K19" s="78">
        <v>16</v>
      </c>
      <c r="L19" s="62" t="s">
        <v>5</v>
      </c>
      <c r="M19" s="92" t="s">
        <v>405</v>
      </c>
      <c r="N19" s="78">
        <v>91</v>
      </c>
      <c r="O19" s="88"/>
      <c r="P19" s="88"/>
      <c r="Q19" s="88"/>
      <c r="R19" s="88"/>
      <c r="S19" s="88"/>
      <c r="T19" s="90"/>
      <c r="Y19" s="88"/>
    </row>
    <row r="20" spans="1:25">
      <c r="A20" s="78">
        <v>17</v>
      </c>
      <c r="B20" s="55" t="s">
        <v>5</v>
      </c>
      <c r="C20" s="55" t="s">
        <v>496</v>
      </c>
      <c r="D20" s="78">
        <v>45</v>
      </c>
      <c r="E20" s="88"/>
      <c r="F20" s="78">
        <v>17</v>
      </c>
      <c r="G20" s="59" t="s">
        <v>6</v>
      </c>
      <c r="H20" s="55" t="s">
        <v>67</v>
      </c>
      <c r="I20" s="78">
        <v>55</v>
      </c>
      <c r="K20" s="78">
        <v>17</v>
      </c>
      <c r="L20" s="62" t="s">
        <v>6</v>
      </c>
      <c r="M20" s="92" t="s">
        <v>346</v>
      </c>
      <c r="N20" s="78">
        <v>88</v>
      </c>
      <c r="O20" s="88"/>
      <c r="P20" s="88"/>
      <c r="Q20" s="88"/>
      <c r="R20" s="88"/>
      <c r="S20" s="88"/>
      <c r="T20" s="90"/>
      <c r="X20" s="88"/>
      <c r="Y20" s="88"/>
    </row>
    <row r="21" spans="1:25">
      <c r="A21" s="78">
        <v>18</v>
      </c>
      <c r="B21" s="55" t="s">
        <v>6</v>
      </c>
      <c r="C21" s="55" t="s">
        <v>167</v>
      </c>
      <c r="D21" s="78">
        <v>45</v>
      </c>
      <c r="E21" s="88"/>
      <c r="F21" s="78">
        <v>18</v>
      </c>
      <c r="G21" s="59" t="s">
        <v>2</v>
      </c>
      <c r="H21" s="55" t="s">
        <v>382</v>
      </c>
      <c r="I21" s="62">
        <v>53</v>
      </c>
      <c r="K21" s="78">
        <v>18</v>
      </c>
      <c r="L21" s="62" t="s">
        <v>6</v>
      </c>
      <c r="M21" s="92" t="s">
        <v>87</v>
      </c>
      <c r="N21" s="78">
        <v>70</v>
      </c>
      <c r="O21" s="88"/>
      <c r="P21" s="88"/>
      <c r="Q21" s="88"/>
      <c r="R21" s="88"/>
      <c r="S21" s="88"/>
      <c r="T21" s="90"/>
      <c r="Y21" s="88"/>
    </row>
    <row r="22" spans="1:25">
      <c r="A22" s="78">
        <v>19</v>
      </c>
      <c r="B22" s="55" t="s">
        <v>5</v>
      </c>
      <c r="C22" s="55" t="s">
        <v>286</v>
      </c>
      <c r="D22" s="78">
        <v>40</v>
      </c>
      <c r="E22" s="88"/>
      <c r="F22" s="78">
        <v>19</v>
      </c>
      <c r="G22" s="59" t="s">
        <v>5</v>
      </c>
      <c r="H22" s="55" t="s">
        <v>405</v>
      </c>
      <c r="I22" s="78">
        <v>46</v>
      </c>
      <c r="K22" s="78">
        <v>19</v>
      </c>
      <c r="L22" s="62" t="s">
        <v>6</v>
      </c>
      <c r="M22" s="92" t="s">
        <v>227</v>
      </c>
      <c r="N22" s="78">
        <v>67</v>
      </c>
      <c r="P22" s="88"/>
      <c r="Q22" s="88"/>
      <c r="R22" s="88"/>
      <c r="S22" s="88"/>
      <c r="T22" s="90"/>
      <c r="W22" s="88"/>
      <c r="Y22" s="88"/>
    </row>
    <row r="23" spans="1:25">
      <c r="A23" s="78">
        <v>20</v>
      </c>
      <c r="B23" s="55" t="s">
        <v>4</v>
      </c>
      <c r="C23" s="55" t="s">
        <v>344</v>
      </c>
      <c r="D23" s="78">
        <v>34</v>
      </c>
      <c r="E23" s="88"/>
      <c r="F23" s="78">
        <v>20</v>
      </c>
      <c r="G23" s="59" t="s">
        <v>5</v>
      </c>
      <c r="H23" s="55" t="s">
        <v>425</v>
      </c>
      <c r="I23" s="78">
        <v>33</v>
      </c>
      <c r="K23" s="78">
        <v>20</v>
      </c>
      <c r="L23" s="62" t="s">
        <v>6</v>
      </c>
      <c r="M23" s="92" t="s">
        <v>406</v>
      </c>
      <c r="N23" s="78">
        <v>67</v>
      </c>
      <c r="O23" s="88"/>
      <c r="P23" s="88"/>
      <c r="Q23" s="88"/>
      <c r="R23" s="88"/>
      <c r="S23" s="88"/>
      <c r="T23" s="90"/>
      <c r="Y23" s="88"/>
    </row>
    <row r="24" spans="1:25">
      <c r="A24" s="78">
        <v>21</v>
      </c>
      <c r="B24" s="55" t="s">
        <v>6</v>
      </c>
      <c r="C24" s="55" t="s">
        <v>446</v>
      </c>
      <c r="D24" s="78">
        <v>32</v>
      </c>
      <c r="E24" s="88"/>
      <c r="F24" s="78">
        <v>21</v>
      </c>
      <c r="G24" s="59" t="s">
        <v>4</v>
      </c>
      <c r="H24" s="55" t="s">
        <v>165</v>
      </c>
      <c r="I24" s="62">
        <v>28</v>
      </c>
      <c r="K24" s="78">
        <v>21</v>
      </c>
      <c r="L24" s="62" t="s">
        <v>3</v>
      </c>
      <c r="M24" s="92" t="s">
        <v>264</v>
      </c>
      <c r="N24" s="78">
        <v>65</v>
      </c>
      <c r="O24" s="88"/>
      <c r="P24" s="88"/>
      <c r="Q24" s="88"/>
      <c r="R24" s="88"/>
      <c r="S24" s="88"/>
      <c r="T24" s="90"/>
      <c r="V24" s="88"/>
      <c r="Y24" s="88"/>
    </row>
    <row r="25" spans="1:25">
      <c r="A25" s="78">
        <v>22</v>
      </c>
      <c r="B25" s="55" t="s">
        <v>3</v>
      </c>
      <c r="C25" s="55" t="s">
        <v>323</v>
      </c>
      <c r="D25" s="78">
        <v>26</v>
      </c>
      <c r="E25" s="88"/>
      <c r="F25" s="78">
        <v>22</v>
      </c>
      <c r="G25" s="59" t="s">
        <v>3</v>
      </c>
      <c r="H25" s="55" t="s">
        <v>403</v>
      </c>
      <c r="I25" s="62">
        <v>10</v>
      </c>
      <c r="K25" s="78">
        <v>22</v>
      </c>
      <c r="L25" s="62" t="s">
        <v>6</v>
      </c>
      <c r="M25" s="92" t="s">
        <v>127</v>
      </c>
      <c r="N25" s="78">
        <v>62</v>
      </c>
      <c r="O25" s="88"/>
      <c r="P25" s="88"/>
      <c r="Q25" s="88"/>
      <c r="R25" s="88"/>
      <c r="S25" s="88"/>
      <c r="T25" s="90"/>
      <c r="Y25" s="88"/>
    </row>
    <row r="26" spans="1:25">
      <c r="A26" s="78">
        <v>23</v>
      </c>
      <c r="B26" s="55" t="s">
        <v>7</v>
      </c>
      <c r="C26" s="55" t="s">
        <v>387</v>
      </c>
      <c r="D26" s="78">
        <v>22</v>
      </c>
      <c r="E26" s="88"/>
      <c r="F26" s="78">
        <v>23</v>
      </c>
      <c r="G26" s="59" t="s">
        <v>0</v>
      </c>
      <c r="H26" s="55" t="s">
        <v>221</v>
      </c>
      <c r="I26" s="62">
        <v>5</v>
      </c>
      <c r="K26" s="78">
        <v>23</v>
      </c>
      <c r="L26" s="62" t="s">
        <v>6</v>
      </c>
      <c r="M26" s="92" t="s">
        <v>167</v>
      </c>
      <c r="N26" s="78">
        <v>60</v>
      </c>
      <c r="O26" s="88"/>
      <c r="P26" s="88"/>
      <c r="Q26" s="88"/>
      <c r="R26" s="88"/>
      <c r="S26" s="88"/>
      <c r="T26" s="90"/>
      <c r="Y26" s="88"/>
    </row>
    <row r="27" spans="1:25">
      <c r="A27" s="78">
        <v>25</v>
      </c>
      <c r="B27" s="55" t="s">
        <v>4</v>
      </c>
      <c r="C27" s="55" t="s">
        <v>225</v>
      </c>
      <c r="D27" s="78">
        <v>9</v>
      </c>
      <c r="E27" s="88"/>
      <c r="F27" s="78">
        <v>24</v>
      </c>
      <c r="G27" s="59" t="s">
        <v>0</v>
      </c>
      <c r="H27" s="55" t="s">
        <v>161</v>
      </c>
      <c r="I27" s="62">
        <v>4</v>
      </c>
      <c r="K27" s="78">
        <v>24</v>
      </c>
      <c r="L27" s="62" t="s">
        <v>0</v>
      </c>
      <c r="M27" s="92" t="s">
        <v>81</v>
      </c>
      <c r="N27" s="78">
        <v>58</v>
      </c>
      <c r="O27" s="88"/>
      <c r="P27" s="88"/>
      <c r="Q27" s="88"/>
      <c r="R27" s="88"/>
      <c r="S27" s="88"/>
      <c r="T27" s="90"/>
      <c r="X27" s="88"/>
      <c r="Y27" s="88"/>
    </row>
    <row r="28" spans="1:25">
      <c r="A28" s="78">
        <v>26</v>
      </c>
      <c r="B28" s="55" t="s">
        <v>7</v>
      </c>
      <c r="C28" s="55" t="s">
        <v>347</v>
      </c>
      <c r="D28" s="78">
        <v>7</v>
      </c>
      <c r="E28" s="88"/>
      <c r="F28" s="78">
        <v>25</v>
      </c>
      <c r="G28" s="59" t="s">
        <v>2</v>
      </c>
      <c r="H28" s="55" t="s">
        <v>163</v>
      </c>
      <c r="I28" s="62">
        <v>2</v>
      </c>
      <c r="K28" s="78">
        <v>25</v>
      </c>
      <c r="L28" s="62" t="s">
        <v>5</v>
      </c>
      <c r="M28" s="92" t="s">
        <v>256</v>
      </c>
      <c r="N28" s="78">
        <v>58</v>
      </c>
      <c r="O28" s="88"/>
      <c r="P28" s="88"/>
      <c r="Q28" s="88"/>
      <c r="R28" s="88"/>
      <c r="S28" s="88"/>
      <c r="T28" s="90"/>
      <c r="X28" s="88"/>
      <c r="Y28" s="88"/>
    </row>
    <row r="29" spans="1:25">
      <c r="A29" s="78">
        <v>27</v>
      </c>
      <c r="B29" s="55" t="s">
        <v>7</v>
      </c>
      <c r="C29" s="55" t="s">
        <v>248</v>
      </c>
      <c r="D29" s="78">
        <v>6</v>
      </c>
      <c r="E29" s="88"/>
      <c r="F29" s="78">
        <v>26</v>
      </c>
      <c r="G29" s="59" t="s">
        <v>4</v>
      </c>
      <c r="H29" s="55" t="s">
        <v>45</v>
      </c>
      <c r="I29" s="62">
        <v>2</v>
      </c>
      <c r="K29" s="78">
        <v>26</v>
      </c>
      <c r="L29" s="62" t="s">
        <v>0</v>
      </c>
      <c r="M29" s="92" t="s">
        <v>241</v>
      </c>
      <c r="N29" s="62">
        <v>55</v>
      </c>
      <c r="O29" s="88"/>
      <c r="P29" s="88"/>
      <c r="Q29" s="88"/>
      <c r="R29" s="88"/>
      <c r="S29" s="88"/>
      <c r="T29" s="88"/>
      <c r="V29" s="88"/>
      <c r="X29" s="88"/>
      <c r="Y29" s="88"/>
    </row>
    <row r="30" spans="1:25">
      <c r="E30" s="88"/>
      <c r="F30" s="78">
        <v>27</v>
      </c>
      <c r="G30" s="59" t="s">
        <v>0</v>
      </c>
      <c r="H30" s="55" t="s">
        <v>261</v>
      </c>
      <c r="I30" s="62">
        <v>1</v>
      </c>
      <c r="K30" s="78">
        <v>27</v>
      </c>
      <c r="L30" s="62" t="s">
        <v>5</v>
      </c>
      <c r="M30" s="92" t="s">
        <v>385</v>
      </c>
      <c r="N30" s="78">
        <v>55</v>
      </c>
      <c r="O30" s="88"/>
      <c r="P30" s="88"/>
      <c r="Q30" s="88"/>
      <c r="R30" s="88"/>
      <c r="S30" s="88"/>
      <c r="T30" s="90"/>
      <c r="V30" s="88"/>
      <c r="X30" s="88"/>
      <c r="Y30" s="88"/>
    </row>
    <row r="31" spans="1:25">
      <c r="B31" s="94"/>
      <c r="C31" s="94"/>
      <c r="D31" s="79"/>
      <c r="E31" s="88"/>
      <c r="K31" s="78">
        <v>28</v>
      </c>
      <c r="L31" s="62" t="s">
        <v>6</v>
      </c>
      <c r="M31" s="92" t="s">
        <v>67</v>
      </c>
      <c r="N31" s="78">
        <v>55</v>
      </c>
      <c r="O31" s="88"/>
      <c r="P31" s="88"/>
      <c r="Q31" s="88"/>
      <c r="R31" s="88"/>
      <c r="S31" s="88"/>
      <c r="T31" s="88"/>
      <c r="V31" s="88"/>
      <c r="X31" s="88"/>
      <c r="Y31" s="88"/>
    </row>
    <row r="32" spans="1:25">
      <c r="E32" s="88"/>
      <c r="J32" s="88"/>
      <c r="K32" s="78">
        <v>29</v>
      </c>
      <c r="L32" s="62" t="s">
        <v>2</v>
      </c>
      <c r="M32" s="92" t="s">
        <v>382</v>
      </c>
      <c r="N32" s="62">
        <v>53</v>
      </c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</row>
    <row r="33" spans="5:25">
      <c r="E33" s="88"/>
      <c r="J33" s="88"/>
      <c r="K33" s="78">
        <v>30</v>
      </c>
      <c r="L33" s="62" t="s">
        <v>5</v>
      </c>
      <c r="M33" s="92" t="s">
        <v>286</v>
      </c>
      <c r="N33" s="78">
        <v>40</v>
      </c>
      <c r="O33" s="88"/>
      <c r="P33" s="88"/>
      <c r="Q33" s="88"/>
      <c r="R33" s="88"/>
      <c r="S33" s="88"/>
      <c r="T33" s="88"/>
      <c r="U33" s="88"/>
      <c r="V33" s="88"/>
      <c r="X33" s="88"/>
      <c r="Y33" s="88"/>
    </row>
    <row r="34" spans="5:25">
      <c r="E34" s="88"/>
      <c r="J34" s="88"/>
      <c r="K34" s="78">
        <v>31</v>
      </c>
      <c r="L34" s="62" t="s">
        <v>4</v>
      </c>
      <c r="M34" s="92" t="s">
        <v>344</v>
      </c>
      <c r="N34" s="78">
        <v>34</v>
      </c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</row>
    <row r="35" spans="5:25">
      <c r="E35" s="88"/>
      <c r="J35" s="88"/>
      <c r="K35" s="78">
        <v>32</v>
      </c>
      <c r="L35" s="62" t="s">
        <v>6</v>
      </c>
      <c r="M35" s="92" t="s">
        <v>446</v>
      </c>
      <c r="N35" s="78">
        <v>32</v>
      </c>
      <c r="O35" s="88"/>
      <c r="P35" s="88"/>
      <c r="Q35" s="88"/>
      <c r="R35" s="88"/>
      <c r="S35" s="88"/>
      <c r="T35" s="88"/>
      <c r="U35" s="88"/>
      <c r="V35" s="88"/>
      <c r="X35" s="88"/>
      <c r="Y35" s="88"/>
    </row>
    <row r="36" spans="5:25">
      <c r="E36" s="88"/>
      <c r="J36" s="88"/>
      <c r="K36" s="78">
        <v>33</v>
      </c>
      <c r="L36" s="62" t="s">
        <v>4</v>
      </c>
      <c r="M36" s="92" t="s">
        <v>165</v>
      </c>
      <c r="N36" s="62">
        <v>28</v>
      </c>
      <c r="O36" s="88"/>
      <c r="P36" s="88"/>
      <c r="Q36" s="88"/>
      <c r="R36" s="88"/>
      <c r="S36" s="88"/>
      <c r="T36" s="88"/>
      <c r="U36" s="88"/>
      <c r="V36" s="88"/>
      <c r="X36" s="88"/>
      <c r="Y36" s="88"/>
    </row>
    <row r="37" spans="5:25">
      <c r="K37" s="78">
        <v>34</v>
      </c>
      <c r="L37" s="62" t="s">
        <v>3</v>
      </c>
      <c r="M37" s="92" t="s">
        <v>323</v>
      </c>
      <c r="N37" s="78">
        <v>26</v>
      </c>
    </row>
    <row r="38" spans="5:25">
      <c r="K38" s="78">
        <v>35</v>
      </c>
      <c r="L38" s="62" t="s">
        <v>7</v>
      </c>
      <c r="M38" s="92" t="s">
        <v>387</v>
      </c>
      <c r="N38" s="78">
        <v>22</v>
      </c>
    </row>
    <row r="39" spans="5:25">
      <c r="K39" s="78">
        <v>36</v>
      </c>
      <c r="L39" s="62" t="s">
        <v>3</v>
      </c>
      <c r="M39" s="92" t="s">
        <v>403</v>
      </c>
      <c r="N39" s="62">
        <v>10</v>
      </c>
    </row>
    <row r="40" spans="5:25">
      <c r="K40" s="78">
        <v>37</v>
      </c>
      <c r="L40" s="62" t="s">
        <v>4</v>
      </c>
      <c r="M40" s="92" t="s">
        <v>225</v>
      </c>
      <c r="N40" s="78">
        <v>9</v>
      </c>
    </row>
    <row r="41" spans="5:25">
      <c r="K41" s="78">
        <v>38</v>
      </c>
      <c r="L41" s="62" t="s">
        <v>7</v>
      </c>
      <c r="M41" s="92" t="s">
        <v>347</v>
      </c>
      <c r="N41" s="78">
        <v>7</v>
      </c>
    </row>
    <row r="42" spans="5:25">
      <c r="K42" s="78">
        <v>39</v>
      </c>
      <c r="L42" s="62" t="s">
        <v>7</v>
      </c>
      <c r="M42" s="92" t="s">
        <v>248</v>
      </c>
      <c r="N42" s="78">
        <v>6</v>
      </c>
    </row>
    <row r="43" spans="5:25">
      <c r="K43" s="78">
        <v>40</v>
      </c>
      <c r="L43" s="62" t="s">
        <v>0</v>
      </c>
      <c r="M43" s="92" t="s">
        <v>161</v>
      </c>
      <c r="N43" s="62">
        <v>4</v>
      </c>
    </row>
    <row r="44" spans="5:25">
      <c r="K44" s="78">
        <v>41</v>
      </c>
      <c r="L44" s="62" t="s">
        <v>2</v>
      </c>
      <c r="M44" s="92" t="s">
        <v>163</v>
      </c>
      <c r="N44" s="62">
        <v>2</v>
      </c>
    </row>
    <row r="45" spans="5:25">
      <c r="K45" s="78">
        <v>42</v>
      </c>
      <c r="L45" s="62" t="s">
        <v>4</v>
      </c>
      <c r="M45" s="92" t="s">
        <v>45</v>
      </c>
      <c r="N45" s="62">
        <v>2</v>
      </c>
    </row>
    <row r="46" spans="5:25">
      <c r="K46" s="78">
        <v>43</v>
      </c>
      <c r="L46" s="62" t="s">
        <v>0</v>
      </c>
      <c r="M46" s="92" t="s">
        <v>261</v>
      </c>
      <c r="N46" s="62">
        <v>1</v>
      </c>
    </row>
    <row r="47" spans="5:25">
      <c r="L47" s="63"/>
      <c r="M47" s="95"/>
      <c r="N47" s="63"/>
    </row>
    <row r="48" spans="5:25" ht="13.5" customHeight="1">
      <c r="L48" s="96"/>
      <c r="M48" s="97"/>
      <c r="N48" s="96"/>
    </row>
    <row r="49" spans="1:14" ht="24" customHeight="1">
      <c r="A49" s="53" t="s">
        <v>664</v>
      </c>
      <c r="D49" s="80"/>
      <c r="F49" s="78"/>
      <c r="G49" s="53" t="s">
        <v>664</v>
      </c>
      <c r="I49" s="78"/>
      <c r="K49" s="53" t="s">
        <v>664</v>
      </c>
    </row>
    <row r="50" spans="1:14" ht="12.75" customHeight="1">
      <c r="A50" s="78">
        <v>1</v>
      </c>
      <c r="B50" s="55" t="s">
        <v>8</v>
      </c>
      <c r="C50" s="55" t="s">
        <v>348</v>
      </c>
      <c r="D50" s="78">
        <v>462</v>
      </c>
      <c r="F50" s="78">
        <v>1</v>
      </c>
      <c r="G50" s="59" t="s">
        <v>10</v>
      </c>
      <c r="H50" s="55" t="s">
        <v>131</v>
      </c>
      <c r="I50" s="78">
        <v>443</v>
      </c>
      <c r="K50" s="67">
        <v>1</v>
      </c>
      <c r="L50" s="55" t="s">
        <v>8</v>
      </c>
      <c r="M50" s="55" t="s">
        <v>328</v>
      </c>
      <c r="N50" s="78">
        <v>612</v>
      </c>
    </row>
    <row r="51" spans="1:14" ht="12.75" customHeight="1">
      <c r="A51" s="78">
        <v>2</v>
      </c>
      <c r="B51" s="55" t="s">
        <v>8</v>
      </c>
      <c r="C51" s="55" t="s">
        <v>328</v>
      </c>
      <c r="D51" s="78">
        <v>423</v>
      </c>
      <c r="F51" s="78">
        <v>2</v>
      </c>
      <c r="G51" s="59" t="s">
        <v>10</v>
      </c>
      <c r="H51" s="55" t="s">
        <v>91</v>
      </c>
      <c r="I51" s="78">
        <v>402</v>
      </c>
      <c r="K51" s="67">
        <v>2</v>
      </c>
      <c r="L51" s="55" t="s">
        <v>8</v>
      </c>
      <c r="M51" s="55" t="s">
        <v>348</v>
      </c>
      <c r="N51" s="78">
        <v>547</v>
      </c>
    </row>
    <row r="52" spans="1:14" ht="12.75" customHeight="1">
      <c r="A52" s="78">
        <v>3</v>
      </c>
      <c r="B52" s="55" t="s">
        <v>10</v>
      </c>
      <c r="C52" s="55" t="s">
        <v>151</v>
      </c>
      <c r="D52" s="78">
        <v>250</v>
      </c>
      <c r="F52" s="78">
        <v>3</v>
      </c>
      <c r="G52" s="59" t="s">
        <v>10</v>
      </c>
      <c r="H52" s="55" t="s">
        <v>71</v>
      </c>
      <c r="I52" s="78">
        <v>402</v>
      </c>
      <c r="K52" s="67">
        <v>3</v>
      </c>
      <c r="L52" s="55" t="s">
        <v>10</v>
      </c>
      <c r="M52" s="55" t="s">
        <v>71</v>
      </c>
      <c r="N52" s="78">
        <v>535</v>
      </c>
    </row>
    <row r="53" spans="1:14" ht="12.75" customHeight="1">
      <c r="A53" s="78">
        <v>4</v>
      </c>
      <c r="B53" s="55" t="s">
        <v>8</v>
      </c>
      <c r="C53" s="55" t="s">
        <v>513</v>
      </c>
      <c r="D53" s="78">
        <v>246</v>
      </c>
      <c r="F53" s="78">
        <v>4</v>
      </c>
      <c r="G53" s="59" t="s">
        <v>12</v>
      </c>
      <c r="H53" s="55" t="s">
        <v>153</v>
      </c>
      <c r="I53" s="78">
        <v>334</v>
      </c>
      <c r="K53" s="67">
        <v>4</v>
      </c>
      <c r="L53" s="55" t="s">
        <v>10</v>
      </c>
      <c r="M53" s="55" t="s">
        <v>131</v>
      </c>
      <c r="N53" s="78">
        <v>526</v>
      </c>
    </row>
    <row r="54" spans="1:14" ht="12.75" customHeight="1">
      <c r="A54" s="78">
        <v>5</v>
      </c>
      <c r="B54" s="55" t="s">
        <v>8</v>
      </c>
      <c r="C54" s="55" t="s">
        <v>308</v>
      </c>
      <c r="D54" s="78">
        <v>200</v>
      </c>
      <c r="F54" s="78">
        <v>5</v>
      </c>
      <c r="G54" s="59" t="s">
        <v>15</v>
      </c>
      <c r="H54" s="55" t="s">
        <v>136</v>
      </c>
      <c r="I54" s="78">
        <v>301</v>
      </c>
      <c r="K54" s="67">
        <v>5</v>
      </c>
      <c r="L54" s="55" t="s">
        <v>10</v>
      </c>
      <c r="M54" s="55" t="s">
        <v>151</v>
      </c>
      <c r="N54" s="78">
        <v>479</v>
      </c>
    </row>
    <row r="55" spans="1:14" ht="12.75" customHeight="1">
      <c r="A55" s="78">
        <v>6</v>
      </c>
      <c r="B55" s="55" t="s">
        <v>9</v>
      </c>
      <c r="C55" s="55" t="s">
        <v>30</v>
      </c>
      <c r="D55" s="78">
        <v>175</v>
      </c>
      <c r="F55" s="78">
        <v>6</v>
      </c>
      <c r="G55" s="59" t="s">
        <v>9</v>
      </c>
      <c r="H55" s="55" t="s">
        <v>467</v>
      </c>
      <c r="I55" s="78">
        <v>274</v>
      </c>
      <c r="K55" s="67">
        <v>6</v>
      </c>
      <c r="L55" s="55" t="s">
        <v>10</v>
      </c>
      <c r="M55" s="55" t="s">
        <v>91</v>
      </c>
      <c r="N55" s="78">
        <v>440</v>
      </c>
    </row>
    <row r="56" spans="1:14" ht="12.75" customHeight="1">
      <c r="A56" s="78">
        <v>7</v>
      </c>
      <c r="B56" s="55" t="s">
        <v>15</v>
      </c>
      <c r="C56" s="55" t="s">
        <v>453</v>
      </c>
      <c r="D56" s="78">
        <v>155</v>
      </c>
      <c r="F56" s="78">
        <v>7</v>
      </c>
      <c r="G56" s="61" t="s">
        <v>9</v>
      </c>
      <c r="H56" s="56" t="s">
        <v>369</v>
      </c>
      <c r="I56" s="78">
        <v>244</v>
      </c>
      <c r="K56" s="67">
        <v>7</v>
      </c>
      <c r="L56" s="55" t="s">
        <v>12</v>
      </c>
      <c r="M56" s="55" t="s">
        <v>153</v>
      </c>
      <c r="N56" s="78">
        <v>372</v>
      </c>
    </row>
    <row r="57" spans="1:14" ht="12.75" customHeight="1">
      <c r="A57" s="78">
        <v>8</v>
      </c>
      <c r="B57" s="68" t="s">
        <v>18</v>
      </c>
      <c r="C57" s="68" t="s">
        <v>159</v>
      </c>
      <c r="D57" s="78">
        <v>133</v>
      </c>
      <c r="F57" s="78">
        <v>8</v>
      </c>
      <c r="G57" s="61" t="s">
        <v>10</v>
      </c>
      <c r="H57" s="56" t="s">
        <v>151</v>
      </c>
      <c r="I57" s="78">
        <v>229</v>
      </c>
      <c r="K57" s="67">
        <v>8</v>
      </c>
      <c r="L57" s="55" t="s">
        <v>9</v>
      </c>
      <c r="M57" s="55" t="s">
        <v>369</v>
      </c>
      <c r="N57" s="78">
        <v>343</v>
      </c>
    </row>
    <row r="58" spans="1:14" ht="12.75" customHeight="1">
      <c r="A58" s="78">
        <v>9</v>
      </c>
      <c r="B58" s="55" t="s">
        <v>10</v>
      </c>
      <c r="C58" s="55" t="s">
        <v>71</v>
      </c>
      <c r="D58" s="78">
        <v>133</v>
      </c>
      <c r="F58" s="78">
        <v>9</v>
      </c>
      <c r="G58" s="61" t="s">
        <v>10</v>
      </c>
      <c r="H58" s="56" t="s">
        <v>370</v>
      </c>
      <c r="I58" s="78">
        <v>214</v>
      </c>
      <c r="K58" s="67">
        <v>9</v>
      </c>
      <c r="L58" s="55" t="s">
        <v>15</v>
      </c>
      <c r="M58" s="55" t="s">
        <v>136</v>
      </c>
      <c r="N58" s="78">
        <v>301</v>
      </c>
    </row>
    <row r="59" spans="1:14" ht="12.75" customHeight="1">
      <c r="A59" s="78">
        <v>10</v>
      </c>
      <c r="B59" s="55" t="s">
        <v>9</v>
      </c>
      <c r="C59" s="55" t="s">
        <v>369</v>
      </c>
      <c r="D59" s="78">
        <v>99</v>
      </c>
      <c r="F59" s="78">
        <v>10</v>
      </c>
      <c r="G59" s="61" t="s">
        <v>8</v>
      </c>
      <c r="H59" s="56" t="s">
        <v>328</v>
      </c>
      <c r="I59" s="78">
        <v>189</v>
      </c>
      <c r="K59" s="67">
        <v>10</v>
      </c>
      <c r="L59" s="55" t="s">
        <v>9</v>
      </c>
      <c r="M59" s="55" t="s">
        <v>467</v>
      </c>
      <c r="N59" s="78">
        <v>300</v>
      </c>
    </row>
    <row r="60" spans="1:14" ht="12.75" customHeight="1">
      <c r="A60" s="78">
        <v>11</v>
      </c>
      <c r="B60" s="55" t="s">
        <v>9</v>
      </c>
      <c r="C60" s="55" t="s">
        <v>230</v>
      </c>
      <c r="D60" s="78">
        <v>93</v>
      </c>
      <c r="F60" s="78">
        <v>11</v>
      </c>
      <c r="G60" s="61" t="s">
        <v>13</v>
      </c>
      <c r="H60" s="56" t="s">
        <v>154</v>
      </c>
      <c r="I60" s="78">
        <v>185</v>
      </c>
      <c r="K60" s="67">
        <v>11</v>
      </c>
      <c r="L60" s="55" t="s">
        <v>8</v>
      </c>
      <c r="M60" s="55" t="s">
        <v>513</v>
      </c>
      <c r="N60" s="78">
        <v>246</v>
      </c>
    </row>
    <row r="61" spans="1:14" ht="12.75" customHeight="1">
      <c r="A61" s="78">
        <v>12</v>
      </c>
      <c r="B61" s="55" t="s">
        <v>18</v>
      </c>
      <c r="C61" s="55" t="s">
        <v>318</v>
      </c>
      <c r="D61" s="78">
        <v>90</v>
      </c>
      <c r="F61" s="78">
        <v>12</v>
      </c>
      <c r="G61" s="59" t="s">
        <v>15</v>
      </c>
      <c r="H61" s="55" t="s">
        <v>276</v>
      </c>
      <c r="I61" s="78">
        <v>171</v>
      </c>
      <c r="K61" s="67">
        <v>12</v>
      </c>
      <c r="L61" s="55" t="s">
        <v>9</v>
      </c>
      <c r="M61" s="55" t="s">
        <v>30</v>
      </c>
      <c r="N61" s="78">
        <v>230</v>
      </c>
    </row>
    <row r="62" spans="1:14" ht="12.75" customHeight="1">
      <c r="A62" s="78">
        <v>13</v>
      </c>
      <c r="B62" s="55" t="s">
        <v>13</v>
      </c>
      <c r="C62" s="55" t="s">
        <v>154</v>
      </c>
      <c r="D62" s="78">
        <v>85</v>
      </c>
      <c r="F62" s="78">
        <v>13</v>
      </c>
      <c r="G62" s="59" t="s">
        <v>15</v>
      </c>
      <c r="H62" s="55" t="s">
        <v>76</v>
      </c>
      <c r="I62" s="78">
        <v>165</v>
      </c>
      <c r="K62" s="67">
        <v>13</v>
      </c>
      <c r="L62" s="55" t="s">
        <v>9</v>
      </c>
      <c r="M62" s="55" t="s">
        <v>230</v>
      </c>
      <c r="N62" s="78">
        <v>223</v>
      </c>
    </row>
    <row r="63" spans="1:14" ht="12.75" customHeight="1">
      <c r="A63" s="78">
        <v>14</v>
      </c>
      <c r="B63" s="55" t="s">
        <v>10</v>
      </c>
      <c r="C63" s="55" t="s">
        <v>131</v>
      </c>
      <c r="D63" s="78">
        <v>83</v>
      </c>
      <c r="F63" s="78">
        <v>14</v>
      </c>
      <c r="G63" s="61" t="s">
        <v>13</v>
      </c>
      <c r="H63" s="56" t="s">
        <v>294</v>
      </c>
      <c r="I63" s="78">
        <v>149</v>
      </c>
      <c r="K63" s="67">
        <v>14</v>
      </c>
      <c r="L63" s="56" t="s">
        <v>10</v>
      </c>
      <c r="M63" s="56" t="s">
        <v>370</v>
      </c>
      <c r="N63" s="78">
        <v>214</v>
      </c>
    </row>
    <row r="64" spans="1:14" ht="12.75" customHeight="1">
      <c r="A64" s="78">
        <v>15</v>
      </c>
      <c r="B64" s="68" t="s">
        <v>18</v>
      </c>
      <c r="C64" s="68" t="s">
        <v>474</v>
      </c>
      <c r="D64" s="78">
        <v>81</v>
      </c>
      <c r="F64" s="78">
        <v>15</v>
      </c>
      <c r="G64" s="61" t="s">
        <v>15</v>
      </c>
      <c r="H64" s="56" t="s">
        <v>156</v>
      </c>
      <c r="I64" s="78">
        <v>140</v>
      </c>
      <c r="K64" s="67">
        <v>15</v>
      </c>
      <c r="L64" s="55" t="s">
        <v>8</v>
      </c>
      <c r="M64" s="55" t="s">
        <v>308</v>
      </c>
      <c r="N64" s="78">
        <v>200</v>
      </c>
    </row>
    <row r="65" spans="1:14" ht="12.75" customHeight="1">
      <c r="A65" s="78">
        <v>16</v>
      </c>
      <c r="B65" s="55" t="s">
        <v>18</v>
      </c>
      <c r="C65" s="55" t="s">
        <v>99</v>
      </c>
      <c r="D65" s="78">
        <v>80</v>
      </c>
      <c r="F65" s="78">
        <v>16</v>
      </c>
      <c r="G65" s="59" t="s">
        <v>9</v>
      </c>
      <c r="H65" s="55" t="s">
        <v>230</v>
      </c>
      <c r="I65" s="62">
        <v>130</v>
      </c>
      <c r="K65" s="67">
        <v>16</v>
      </c>
      <c r="L65" s="55" t="s">
        <v>13</v>
      </c>
      <c r="M65" s="55" t="s">
        <v>515</v>
      </c>
      <c r="N65" s="78">
        <v>195</v>
      </c>
    </row>
    <row r="66" spans="1:14" ht="12.75" customHeight="1">
      <c r="A66" s="78">
        <v>17</v>
      </c>
      <c r="B66" s="55" t="s">
        <v>18</v>
      </c>
      <c r="C66" s="68" t="s">
        <v>505</v>
      </c>
      <c r="D66" s="78">
        <v>80</v>
      </c>
      <c r="F66" s="78">
        <v>17</v>
      </c>
      <c r="G66" s="59" t="s">
        <v>13</v>
      </c>
      <c r="H66" s="55" t="s">
        <v>515</v>
      </c>
      <c r="I66" s="78">
        <v>125</v>
      </c>
      <c r="K66" s="67">
        <v>17</v>
      </c>
      <c r="L66" s="55" t="s">
        <v>15</v>
      </c>
      <c r="M66" s="55" t="s">
        <v>276</v>
      </c>
      <c r="N66" s="78">
        <v>171</v>
      </c>
    </row>
    <row r="67" spans="1:14" ht="12.75" customHeight="1">
      <c r="A67" s="78">
        <v>18</v>
      </c>
      <c r="B67" s="55" t="s">
        <v>11</v>
      </c>
      <c r="C67" s="55" t="s">
        <v>52</v>
      </c>
      <c r="D67" s="78">
        <v>72</v>
      </c>
      <c r="F67" s="78">
        <v>18</v>
      </c>
      <c r="G67" s="61" t="s">
        <v>8</v>
      </c>
      <c r="H67" s="56" t="s">
        <v>348</v>
      </c>
      <c r="I67" s="78">
        <v>85</v>
      </c>
      <c r="K67" s="67">
        <v>18</v>
      </c>
      <c r="L67" s="55" t="s">
        <v>13</v>
      </c>
      <c r="M67" s="55" t="s">
        <v>154</v>
      </c>
      <c r="N67" s="78">
        <v>170</v>
      </c>
    </row>
    <row r="68" spans="1:14" ht="12.75" customHeight="1">
      <c r="A68" s="78">
        <v>19</v>
      </c>
      <c r="B68" s="68" t="s">
        <v>18</v>
      </c>
      <c r="C68" s="68" t="s">
        <v>358</v>
      </c>
      <c r="D68" s="78">
        <v>70</v>
      </c>
      <c r="F68" s="78">
        <v>19</v>
      </c>
      <c r="G68" s="61" t="s">
        <v>8</v>
      </c>
      <c r="H68" s="56" t="s">
        <v>525</v>
      </c>
      <c r="I68" s="78">
        <v>85</v>
      </c>
      <c r="K68" s="67">
        <v>19</v>
      </c>
      <c r="L68" s="55" t="s">
        <v>15</v>
      </c>
      <c r="M68" s="55" t="s">
        <v>76</v>
      </c>
      <c r="N68" s="78">
        <v>165</v>
      </c>
    </row>
    <row r="69" spans="1:14" ht="12.75" customHeight="1">
      <c r="A69" s="78">
        <v>20</v>
      </c>
      <c r="B69" s="55" t="s">
        <v>13</v>
      </c>
      <c r="C69" s="55" t="s">
        <v>353</v>
      </c>
      <c r="D69" s="78">
        <v>70</v>
      </c>
      <c r="F69" s="78">
        <v>20</v>
      </c>
      <c r="G69" s="59" t="s">
        <v>16</v>
      </c>
      <c r="H69" s="55" t="s">
        <v>356</v>
      </c>
      <c r="I69" s="78">
        <v>75</v>
      </c>
      <c r="K69" s="67">
        <v>20</v>
      </c>
      <c r="L69" s="55" t="s">
        <v>15</v>
      </c>
      <c r="M69" s="55" t="s">
        <v>453</v>
      </c>
      <c r="N69" s="78">
        <v>155</v>
      </c>
    </row>
    <row r="70" spans="1:14" ht="12.75" customHeight="1">
      <c r="A70" s="78">
        <v>21</v>
      </c>
      <c r="B70" s="55" t="s">
        <v>13</v>
      </c>
      <c r="C70" s="55" t="s">
        <v>515</v>
      </c>
      <c r="D70" s="78">
        <v>70</v>
      </c>
      <c r="F70" s="78">
        <v>21</v>
      </c>
      <c r="G70" s="61" t="s">
        <v>8</v>
      </c>
      <c r="H70" s="56" t="s">
        <v>189</v>
      </c>
      <c r="I70" s="78">
        <v>67</v>
      </c>
      <c r="K70" s="67">
        <v>21</v>
      </c>
      <c r="L70" s="56" t="s">
        <v>13</v>
      </c>
      <c r="M70" s="56" t="s">
        <v>294</v>
      </c>
      <c r="N70" s="78">
        <v>149</v>
      </c>
    </row>
    <row r="71" spans="1:14" ht="12.75" customHeight="1">
      <c r="A71" s="78">
        <v>22</v>
      </c>
      <c r="B71" s="55" t="s">
        <v>18</v>
      </c>
      <c r="C71" s="55" t="s">
        <v>438</v>
      </c>
      <c r="D71" s="78">
        <v>65</v>
      </c>
      <c r="F71" s="78">
        <v>22</v>
      </c>
      <c r="G71" s="59" t="s">
        <v>11</v>
      </c>
      <c r="H71" s="55" t="s">
        <v>92</v>
      </c>
      <c r="I71" s="78">
        <v>65</v>
      </c>
      <c r="K71" s="67">
        <v>22</v>
      </c>
      <c r="L71" s="56" t="s">
        <v>15</v>
      </c>
      <c r="M71" s="56" t="s">
        <v>156</v>
      </c>
      <c r="N71" s="78">
        <v>140</v>
      </c>
    </row>
    <row r="72" spans="1:14" ht="12.75" customHeight="1">
      <c r="A72" s="78">
        <v>23</v>
      </c>
      <c r="B72" s="55" t="s">
        <v>9</v>
      </c>
      <c r="C72" s="55" t="s">
        <v>349</v>
      </c>
      <c r="D72" s="78">
        <v>62</v>
      </c>
      <c r="F72" s="78">
        <v>23</v>
      </c>
      <c r="G72" s="61" t="s">
        <v>13</v>
      </c>
      <c r="H72" s="56" t="s">
        <v>469</v>
      </c>
      <c r="I72" s="78">
        <v>62</v>
      </c>
      <c r="K72" s="67">
        <v>23</v>
      </c>
      <c r="L72" s="68" t="s">
        <v>18</v>
      </c>
      <c r="M72" s="68" t="s">
        <v>159</v>
      </c>
      <c r="N72" s="78">
        <v>133</v>
      </c>
    </row>
    <row r="73" spans="1:14" ht="12.75" customHeight="1">
      <c r="A73" s="78">
        <v>24</v>
      </c>
      <c r="B73" s="55" t="s">
        <v>17</v>
      </c>
      <c r="C73" s="55" t="s">
        <v>158</v>
      </c>
      <c r="D73" s="78">
        <v>48</v>
      </c>
      <c r="F73" s="78">
        <v>24</v>
      </c>
      <c r="G73" s="59" t="s">
        <v>11</v>
      </c>
      <c r="H73" s="55" t="s">
        <v>32</v>
      </c>
      <c r="I73" s="78">
        <v>59</v>
      </c>
      <c r="K73" s="67">
        <v>24</v>
      </c>
      <c r="L73" s="55" t="s">
        <v>8</v>
      </c>
      <c r="M73" s="55" t="s">
        <v>525</v>
      </c>
      <c r="N73" s="78">
        <v>123</v>
      </c>
    </row>
    <row r="74" spans="1:14" ht="12.75" customHeight="1">
      <c r="A74" s="78">
        <v>25</v>
      </c>
      <c r="B74" s="55" t="s">
        <v>8</v>
      </c>
      <c r="C74" s="55" t="s">
        <v>189</v>
      </c>
      <c r="D74" s="78">
        <v>38</v>
      </c>
      <c r="F74" s="78">
        <v>25</v>
      </c>
      <c r="G74" s="59" t="s">
        <v>11</v>
      </c>
      <c r="H74" s="55" t="s">
        <v>132</v>
      </c>
      <c r="I74" s="78">
        <v>59</v>
      </c>
      <c r="K74" s="67">
        <v>25</v>
      </c>
      <c r="L74" s="55" t="s">
        <v>9</v>
      </c>
      <c r="M74" s="55" t="s">
        <v>349</v>
      </c>
      <c r="N74" s="78">
        <v>117</v>
      </c>
    </row>
    <row r="75" spans="1:14" ht="12.75" customHeight="1">
      <c r="A75" s="78">
        <v>26</v>
      </c>
      <c r="B75" s="55" t="s">
        <v>8</v>
      </c>
      <c r="C75" s="55" t="s">
        <v>408</v>
      </c>
      <c r="D75" s="78">
        <v>38</v>
      </c>
      <c r="F75" s="78">
        <v>26</v>
      </c>
      <c r="G75" s="61" t="s">
        <v>9</v>
      </c>
      <c r="H75" s="56" t="s">
        <v>30</v>
      </c>
      <c r="I75" s="62">
        <v>55</v>
      </c>
      <c r="K75" s="67">
        <v>26</v>
      </c>
      <c r="L75" s="55" t="s">
        <v>8</v>
      </c>
      <c r="M75" s="55" t="s">
        <v>189</v>
      </c>
      <c r="N75" s="78">
        <v>105</v>
      </c>
    </row>
    <row r="76" spans="1:14" ht="12.75" customHeight="1">
      <c r="A76" s="78">
        <v>27</v>
      </c>
      <c r="B76" s="55" t="s">
        <v>8</v>
      </c>
      <c r="C76" s="55" t="s">
        <v>525</v>
      </c>
      <c r="D76" s="78">
        <v>38</v>
      </c>
      <c r="F76" s="78">
        <v>27</v>
      </c>
      <c r="G76" s="61" t="s">
        <v>9</v>
      </c>
      <c r="H76" s="56" t="s">
        <v>290</v>
      </c>
      <c r="I76" s="62">
        <v>55</v>
      </c>
      <c r="K76" s="67">
        <v>27</v>
      </c>
      <c r="L76" s="55" t="s">
        <v>18</v>
      </c>
      <c r="M76" s="55" t="s">
        <v>318</v>
      </c>
      <c r="N76" s="78">
        <v>90</v>
      </c>
    </row>
    <row r="77" spans="1:14" ht="12.75" customHeight="1">
      <c r="A77" s="78">
        <v>28</v>
      </c>
      <c r="B77" s="55" t="s">
        <v>10</v>
      </c>
      <c r="C77" s="55" t="s">
        <v>91</v>
      </c>
      <c r="D77" s="78">
        <v>38</v>
      </c>
      <c r="F77" s="78">
        <v>28</v>
      </c>
      <c r="G77" s="61" t="s">
        <v>9</v>
      </c>
      <c r="H77" s="56" t="s">
        <v>349</v>
      </c>
      <c r="I77" s="62">
        <v>55</v>
      </c>
      <c r="K77" s="67">
        <v>28</v>
      </c>
      <c r="L77" s="68" t="s">
        <v>18</v>
      </c>
      <c r="M77" s="68" t="s">
        <v>474</v>
      </c>
      <c r="N77" s="78">
        <v>81</v>
      </c>
    </row>
    <row r="78" spans="1:14" ht="12.75" customHeight="1">
      <c r="A78" s="78">
        <v>29</v>
      </c>
      <c r="B78" s="55" t="s">
        <v>12</v>
      </c>
      <c r="C78" s="55" t="s">
        <v>153</v>
      </c>
      <c r="D78" s="78">
        <v>38</v>
      </c>
      <c r="F78" s="78">
        <v>29</v>
      </c>
      <c r="G78" s="61" t="s">
        <v>9</v>
      </c>
      <c r="H78" s="56" t="s">
        <v>389</v>
      </c>
      <c r="I78" s="78">
        <v>55</v>
      </c>
      <c r="K78" s="67">
        <v>29</v>
      </c>
      <c r="L78" s="55" t="s">
        <v>18</v>
      </c>
      <c r="M78" s="55" t="s">
        <v>99</v>
      </c>
      <c r="N78" s="78">
        <v>80</v>
      </c>
    </row>
    <row r="79" spans="1:14" ht="12.75" customHeight="1">
      <c r="A79" s="78">
        <v>30</v>
      </c>
      <c r="B79" s="55" t="s">
        <v>17</v>
      </c>
      <c r="C79" s="55" t="s">
        <v>337</v>
      </c>
      <c r="D79" s="78">
        <v>37</v>
      </c>
      <c r="F79" s="78">
        <v>30</v>
      </c>
      <c r="G79" s="59" t="s">
        <v>11</v>
      </c>
      <c r="H79" s="55" t="s">
        <v>450</v>
      </c>
      <c r="I79" s="78">
        <v>55</v>
      </c>
      <c r="K79" s="67">
        <v>30</v>
      </c>
      <c r="L79" s="55" t="s">
        <v>18</v>
      </c>
      <c r="M79" s="68" t="s">
        <v>505</v>
      </c>
      <c r="N79" s="78">
        <v>80</v>
      </c>
    </row>
    <row r="80" spans="1:14" ht="12.75" customHeight="1">
      <c r="A80" s="78">
        <v>31</v>
      </c>
      <c r="B80" s="55" t="s">
        <v>9</v>
      </c>
      <c r="C80" s="55" t="s">
        <v>467</v>
      </c>
      <c r="D80" s="78">
        <v>26</v>
      </c>
      <c r="F80" s="78">
        <v>31</v>
      </c>
      <c r="G80" s="59" t="s">
        <v>19</v>
      </c>
      <c r="H80" s="55" t="s">
        <v>506</v>
      </c>
      <c r="I80" s="78">
        <v>55</v>
      </c>
      <c r="K80" s="67">
        <v>31</v>
      </c>
      <c r="L80" s="55" t="s">
        <v>16</v>
      </c>
      <c r="M80" s="55" t="s">
        <v>356</v>
      </c>
      <c r="N80" s="78">
        <v>75</v>
      </c>
    </row>
    <row r="81" spans="1:14" ht="12.75" customHeight="1">
      <c r="A81" s="78">
        <v>32</v>
      </c>
      <c r="B81" s="55" t="s">
        <v>14</v>
      </c>
      <c r="C81" s="55" t="s">
        <v>155</v>
      </c>
      <c r="D81" s="78">
        <v>26</v>
      </c>
      <c r="F81" s="78">
        <v>32</v>
      </c>
      <c r="G81" s="61" t="s">
        <v>16</v>
      </c>
      <c r="H81" s="56" t="s">
        <v>297</v>
      </c>
      <c r="I81" s="78">
        <v>6</v>
      </c>
      <c r="K81" s="67">
        <v>32</v>
      </c>
      <c r="L81" s="55" t="s">
        <v>11</v>
      </c>
      <c r="M81" s="55" t="s">
        <v>52</v>
      </c>
      <c r="N81" s="78">
        <v>72</v>
      </c>
    </row>
    <row r="82" spans="1:14" ht="12.75" customHeight="1">
      <c r="A82" s="78">
        <v>33</v>
      </c>
      <c r="B82" s="55" t="s">
        <v>17</v>
      </c>
      <c r="C82" s="55" t="s">
        <v>98</v>
      </c>
      <c r="D82" s="78">
        <v>11</v>
      </c>
      <c r="F82" s="78">
        <v>33</v>
      </c>
      <c r="G82" s="61" t="s">
        <v>9</v>
      </c>
      <c r="H82" s="56" t="s">
        <v>110</v>
      </c>
      <c r="I82" s="62">
        <v>5</v>
      </c>
      <c r="K82" s="67">
        <v>33</v>
      </c>
      <c r="L82" s="68" t="s">
        <v>18</v>
      </c>
      <c r="M82" s="68" t="s">
        <v>358</v>
      </c>
      <c r="N82" s="78">
        <v>70</v>
      </c>
    </row>
    <row r="83" spans="1:14" ht="12.75" customHeight="1">
      <c r="A83" s="78">
        <v>34</v>
      </c>
      <c r="B83" s="55" t="s">
        <v>17</v>
      </c>
      <c r="C83" s="55" t="s">
        <v>198</v>
      </c>
      <c r="D83" s="78">
        <v>11</v>
      </c>
      <c r="F83" s="78">
        <v>34</v>
      </c>
      <c r="G83" s="61" t="s">
        <v>10</v>
      </c>
      <c r="H83" s="56" t="s">
        <v>51</v>
      </c>
      <c r="I83" s="78">
        <v>3</v>
      </c>
      <c r="K83" s="67">
        <v>34</v>
      </c>
      <c r="L83" s="55" t="s">
        <v>13</v>
      </c>
      <c r="M83" s="55" t="s">
        <v>353</v>
      </c>
      <c r="N83" s="78">
        <v>70</v>
      </c>
    </row>
    <row r="84" spans="1:14" ht="12.75" customHeight="1">
      <c r="A84" s="78">
        <v>35</v>
      </c>
      <c r="B84" s="55" t="s">
        <v>17</v>
      </c>
      <c r="C84" s="55" t="s">
        <v>218</v>
      </c>
      <c r="D84" s="78">
        <v>11</v>
      </c>
      <c r="K84" s="67">
        <v>35</v>
      </c>
      <c r="L84" s="55" t="s">
        <v>13</v>
      </c>
      <c r="M84" s="55" t="s">
        <v>469</v>
      </c>
      <c r="N84" s="78">
        <v>69</v>
      </c>
    </row>
    <row r="85" spans="1:14" ht="12.75" customHeight="1">
      <c r="A85" s="78">
        <v>36</v>
      </c>
      <c r="B85" s="55" t="s">
        <v>17</v>
      </c>
      <c r="C85" s="55" t="s">
        <v>238</v>
      </c>
      <c r="D85" s="78">
        <v>11</v>
      </c>
      <c r="K85" s="67">
        <v>36</v>
      </c>
      <c r="L85" s="55" t="s">
        <v>18</v>
      </c>
      <c r="M85" s="55" t="s">
        <v>438</v>
      </c>
      <c r="N85" s="78">
        <v>65</v>
      </c>
    </row>
    <row r="86" spans="1:14" ht="12.75" customHeight="1">
      <c r="A86" s="78">
        <v>37</v>
      </c>
      <c r="B86" s="68" t="s">
        <v>17</v>
      </c>
      <c r="C86" s="68" t="s">
        <v>278</v>
      </c>
      <c r="D86" s="78">
        <v>11</v>
      </c>
      <c r="K86" s="67">
        <v>37</v>
      </c>
      <c r="L86" s="55" t="s">
        <v>11</v>
      </c>
      <c r="M86" s="55" t="s">
        <v>92</v>
      </c>
      <c r="N86" s="78">
        <v>65</v>
      </c>
    </row>
    <row r="87" spans="1:14" ht="12.75" customHeight="1">
      <c r="A87" s="78">
        <v>38</v>
      </c>
      <c r="B87" s="68" t="s">
        <v>17</v>
      </c>
      <c r="C87" s="68" t="s">
        <v>317</v>
      </c>
      <c r="D87" s="78">
        <v>11</v>
      </c>
      <c r="K87" s="67">
        <v>38</v>
      </c>
      <c r="L87" s="55" t="s">
        <v>9</v>
      </c>
      <c r="M87" s="55" t="s">
        <v>290</v>
      </c>
      <c r="N87" s="78">
        <v>64</v>
      </c>
    </row>
    <row r="88" spans="1:14" ht="12.75" customHeight="1">
      <c r="A88" s="78">
        <v>39</v>
      </c>
      <c r="B88" s="55" t="s">
        <v>17</v>
      </c>
      <c r="C88" s="55" t="s">
        <v>357</v>
      </c>
      <c r="D88" s="78">
        <v>11</v>
      </c>
      <c r="K88" s="67">
        <v>39</v>
      </c>
      <c r="L88" s="68" t="s">
        <v>9</v>
      </c>
      <c r="M88" s="68" t="s">
        <v>389</v>
      </c>
      <c r="N88" s="78">
        <v>59</v>
      </c>
    </row>
    <row r="89" spans="1:14" ht="12.75" customHeight="1">
      <c r="A89" s="78">
        <v>40</v>
      </c>
      <c r="B89" s="55" t="s">
        <v>17</v>
      </c>
      <c r="C89" s="55" t="s">
        <v>417</v>
      </c>
      <c r="D89" s="78">
        <v>11</v>
      </c>
      <c r="K89" s="67">
        <v>40</v>
      </c>
      <c r="L89" s="55" t="s">
        <v>11</v>
      </c>
      <c r="M89" s="55" t="s">
        <v>32</v>
      </c>
      <c r="N89" s="78">
        <v>59</v>
      </c>
    </row>
    <row r="90" spans="1:14" ht="12.75" customHeight="1">
      <c r="A90" s="78">
        <v>41</v>
      </c>
      <c r="B90" s="68" t="s">
        <v>17</v>
      </c>
      <c r="C90" s="68" t="s">
        <v>437</v>
      </c>
      <c r="D90" s="78">
        <v>11</v>
      </c>
      <c r="K90" s="67">
        <v>41</v>
      </c>
      <c r="L90" s="55" t="s">
        <v>11</v>
      </c>
      <c r="M90" s="55" t="s">
        <v>132</v>
      </c>
      <c r="N90" s="78">
        <v>59</v>
      </c>
    </row>
    <row r="91" spans="1:14" ht="12.75" customHeight="1">
      <c r="A91" s="78">
        <v>42</v>
      </c>
      <c r="B91" s="55" t="s">
        <v>17</v>
      </c>
      <c r="C91" s="55" t="s">
        <v>504</v>
      </c>
      <c r="D91" s="78">
        <v>11</v>
      </c>
      <c r="K91" s="67">
        <v>42</v>
      </c>
      <c r="L91" s="55" t="s">
        <v>19</v>
      </c>
      <c r="M91" s="55" t="s">
        <v>506</v>
      </c>
      <c r="N91" s="78">
        <v>55</v>
      </c>
    </row>
    <row r="92" spans="1:14" ht="12.75" customHeight="1">
      <c r="A92" s="78">
        <v>43</v>
      </c>
      <c r="B92" s="55" t="s">
        <v>17</v>
      </c>
      <c r="C92" s="55" t="s">
        <v>526</v>
      </c>
      <c r="D92" s="78">
        <v>11</v>
      </c>
      <c r="K92" s="67">
        <v>43</v>
      </c>
      <c r="L92" s="55" t="s">
        <v>11</v>
      </c>
      <c r="M92" s="55" t="s">
        <v>450</v>
      </c>
      <c r="N92" s="78">
        <v>55</v>
      </c>
    </row>
    <row r="93" spans="1:14" ht="12.75" customHeight="1">
      <c r="A93" s="78">
        <v>44</v>
      </c>
      <c r="B93" s="55" t="s">
        <v>13</v>
      </c>
      <c r="C93" s="55" t="s">
        <v>313</v>
      </c>
      <c r="D93" s="78">
        <v>10</v>
      </c>
      <c r="K93" s="67">
        <v>44</v>
      </c>
      <c r="L93" s="55" t="s">
        <v>17</v>
      </c>
      <c r="M93" s="55" t="s">
        <v>158</v>
      </c>
      <c r="N93" s="78">
        <v>48</v>
      </c>
    </row>
    <row r="94" spans="1:14" ht="12.75" customHeight="1">
      <c r="A94" s="78">
        <v>45</v>
      </c>
      <c r="B94" s="55" t="s">
        <v>9</v>
      </c>
      <c r="C94" s="55" t="s">
        <v>290</v>
      </c>
      <c r="D94" s="78">
        <v>9</v>
      </c>
      <c r="K94" s="67">
        <v>45</v>
      </c>
      <c r="L94" s="55" t="s">
        <v>8</v>
      </c>
      <c r="M94" s="55" t="s">
        <v>408</v>
      </c>
      <c r="N94" s="78">
        <v>38</v>
      </c>
    </row>
    <row r="95" spans="1:14" ht="12.75" customHeight="1">
      <c r="A95" s="78">
        <v>46</v>
      </c>
      <c r="B95" s="55" t="s">
        <v>10</v>
      </c>
      <c r="C95" s="55" t="s">
        <v>51</v>
      </c>
      <c r="D95" s="78">
        <v>9</v>
      </c>
      <c r="K95" s="67">
        <v>46</v>
      </c>
      <c r="L95" s="55" t="s">
        <v>17</v>
      </c>
      <c r="M95" s="55" t="s">
        <v>337</v>
      </c>
      <c r="N95" s="78">
        <v>37</v>
      </c>
    </row>
    <row r="96" spans="1:14" ht="12.75" customHeight="1">
      <c r="A96" s="78">
        <v>47</v>
      </c>
      <c r="B96" s="68" t="s">
        <v>13</v>
      </c>
      <c r="C96" s="68" t="s">
        <v>501</v>
      </c>
      <c r="D96" s="78">
        <v>9</v>
      </c>
      <c r="K96" s="67">
        <v>47</v>
      </c>
      <c r="L96" s="55" t="s">
        <v>14</v>
      </c>
      <c r="M96" s="55" t="s">
        <v>155</v>
      </c>
      <c r="N96" s="78">
        <v>26</v>
      </c>
    </row>
    <row r="97" spans="1:14" ht="12.75" customHeight="1">
      <c r="A97" s="78">
        <v>48</v>
      </c>
      <c r="B97" s="55" t="s">
        <v>18</v>
      </c>
      <c r="C97" s="55" t="s">
        <v>119</v>
      </c>
      <c r="D97" s="78">
        <v>8</v>
      </c>
      <c r="K97" s="67">
        <v>48</v>
      </c>
      <c r="L97" s="55" t="s">
        <v>16</v>
      </c>
      <c r="M97" s="55" t="s">
        <v>297</v>
      </c>
      <c r="N97" s="78">
        <v>13</v>
      </c>
    </row>
    <row r="98" spans="1:14" ht="12.75" customHeight="1">
      <c r="A98" s="78">
        <v>49</v>
      </c>
      <c r="B98" s="55" t="s">
        <v>16</v>
      </c>
      <c r="C98" s="55" t="s">
        <v>297</v>
      </c>
      <c r="D98" s="78">
        <v>7</v>
      </c>
      <c r="K98" s="67">
        <v>49</v>
      </c>
      <c r="L98" s="55" t="s">
        <v>10</v>
      </c>
      <c r="M98" s="55" t="s">
        <v>51</v>
      </c>
      <c r="N98" s="78">
        <v>12</v>
      </c>
    </row>
    <row r="99" spans="1:14" ht="12.75" customHeight="1">
      <c r="A99" s="78">
        <v>50</v>
      </c>
      <c r="B99" s="55" t="s">
        <v>13</v>
      </c>
      <c r="C99" s="55" t="s">
        <v>469</v>
      </c>
      <c r="D99" s="78">
        <v>7</v>
      </c>
      <c r="K99" s="67">
        <v>50</v>
      </c>
      <c r="L99" s="55" t="s">
        <v>17</v>
      </c>
      <c r="M99" s="55" t="s">
        <v>98</v>
      </c>
      <c r="N99" s="78">
        <v>11</v>
      </c>
    </row>
    <row r="100" spans="1:14" ht="12.75" customHeight="1">
      <c r="A100" s="78">
        <v>51</v>
      </c>
      <c r="B100" s="55" t="s">
        <v>16</v>
      </c>
      <c r="C100" s="55" t="s">
        <v>137</v>
      </c>
      <c r="D100" s="78">
        <v>6</v>
      </c>
      <c r="K100" s="67">
        <v>51</v>
      </c>
      <c r="L100" s="55" t="s">
        <v>17</v>
      </c>
      <c r="M100" s="55" t="s">
        <v>198</v>
      </c>
      <c r="N100" s="78">
        <v>11</v>
      </c>
    </row>
    <row r="101" spans="1:14" ht="12.75" customHeight="1">
      <c r="A101" s="78">
        <v>52</v>
      </c>
      <c r="B101" s="55" t="s">
        <v>16</v>
      </c>
      <c r="C101" s="55" t="s">
        <v>57</v>
      </c>
      <c r="D101" s="78">
        <v>5</v>
      </c>
      <c r="K101" s="67">
        <v>52</v>
      </c>
      <c r="L101" s="55" t="s">
        <v>17</v>
      </c>
      <c r="M101" s="55" t="s">
        <v>218</v>
      </c>
      <c r="N101" s="78">
        <v>11</v>
      </c>
    </row>
    <row r="102" spans="1:14" ht="12.75" customHeight="1">
      <c r="A102" s="78">
        <v>53</v>
      </c>
      <c r="B102" s="55" t="s">
        <v>18</v>
      </c>
      <c r="C102" s="55" t="s">
        <v>179</v>
      </c>
      <c r="D102" s="78">
        <v>4</v>
      </c>
      <c r="K102" s="67">
        <v>53</v>
      </c>
      <c r="L102" s="55" t="s">
        <v>17</v>
      </c>
      <c r="M102" s="55" t="s">
        <v>238</v>
      </c>
      <c r="N102" s="78">
        <v>11</v>
      </c>
    </row>
    <row r="103" spans="1:14" ht="12.75" customHeight="1">
      <c r="A103" s="78">
        <v>54</v>
      </c>
      <c r="B103" s="68" t="s">
        <v>9</v>
      </c>
      <c r="C103" s="68" t="s">
        <v>389</v>
      </c>
      <c r="D103" s="78">
        <v>4</v>
      </c>
      <c r="K103" s="67">
        <v>54</v>
      </c>
      <c r="L103" s="68" t="s">
        <v>17</v>
      </c>
      <c r="M103" s="68" t="s">
        <v>278</v>
      </c>
      <c r="N103" s="78">
        <v>11</v>
      </c>
    </row>
    <row r="104" spans="1:14" ht="12.75" customHeight="1">
      <c r="K104" s="67">
        <v>55</v>
      </c>
      <c r="L104" s="68" t="s">
        <v>17</v>
      </c>
      <c r="M104" s="68" t="s">
        <v>317</v>
      </c>
      <c r="N104" s="78">
        <v>11</v>
      </c>
    </row>
    <row r="105" spans="1:14" ht="12.75" customHeight="1">
      <c r="K105" s="67">
        <v>56</v>
      </c>
      <c r="L105" s="55" t="s">
        <v>17</v>
      </c>
      <c r="M105" s="55" t="s">
        <v>357</v>
      </c>
      <c r="N105" s="78">
        <v>11</v>
      </c>
    </row>
    <row r="106" spans="1:14" ht="12.75" customHeight="1">
      <c r="K106" s="67">
        <v>57</v>
      </c>
      <c r="L106" s="55" t="s">
        <v>17</v>
      </c>
      <c r="M106" s="55" t="s">
        <v>417</v>
      </c>
      <c r="N106" s="78">
        <v>11</v>
      </c>
    </row>
    <row r="107" spans="1:14" ht="12.75" customHeight="1">
      <c r="K107" s="67">
        <v>58</v>
      </c>
      <c r="L107" s="68" t="s">
        <v>17</v>
      </c>
      <c r="M107" s="68" t="s">
        <v>437</v>
      </c>
      <c r="N107" s="78">
        <v>11</v>
      </c>
    </row>
    <row r="108" spans="1:14" ht="12.75" customHeight="1">
      <c r="K108" s="67">
        <v>59</v>
      </c>
      <c r="L108" s="55" t="s">
        <v>17</v>
      </c>
      <c r="M108" s="55" t="s">
        <v>504</v>
      </c>
      <c r="N108" s="78">
        <v>11</v>
      </c>
    </row>
    <row r="109" spans="1:14" ht="12.75" customHeight="1">
      <c r="K109" s="67">
        <v>60</v>
      </c>
      <c r="L109" s="55" t="s">
        <v>17</v>
      </c>
      <c r="M109" s="55" t="s">
        <v>526</v>
      </c>
      <c r="N109" s="78">
        <v>11</v>
      </c>
    </row>
    <row r="110" spans="1:14" ht="12.75" customHeight="1">
      <c r="K110" s="67">
        <v>61</v>
      </c>
      <c r="L110" s="55" t="s">
        <v>13</v>
      </c>
      <c r="M110" s="55" t="s">
        <v>313</v>
      </c>
      <c r="N110" s="78">
        <v>10</v>
      </c>
    </row>
    <row r="111" spans="1:14" ht="12.75" customHeight="1">
      <c r="K111" s="67">
        <v>62</v>
      </c>
      <c r="L111" s="68" t="s">
        <v>13</v>
      </c>
      <c r="M111" s="68" t="s">
        <v>501</v>
      </c>
      <c r="N111" s="78">
        <v>9</v>
      </c>
    </row>
    <row r="112" spans="1:14" ht="12.75" customHeight="1">
      <c r="K112" s="67">
        <v>63</v>
      </c>
      <c r="L112" s="55" t="s">
        <v>18</v>
      </c>
      <c r="M112" s="55" t="s">
        <v>119</v>
      </c>
      <c r="N112" s="78">
        <v>8</v>
      </c>
    </row>
    <row r="113" spans="11:14" ht="12.75" customHeight="1">
      <c r="K113" s="67">
        <v>64</v>
      </c>
      <c r="L113" s="55" t="s">
        <v>16</v>
      </c>
      <c r="M113" s="55" t="s">
        <v>137</v>
      </c>
      <c r="N113" s="78">
        <v>6</v>
      </c>
    </row>
    <row r="114" spans="11:14" ht="12.75" customHeight="1">
      <c r="K114" s="67">
        <v>65</v>
      </c>
      <c r="L114" s="55" t="s">
        <v>16</v>
      </c>
      <c r="M114" s="55" t="s">
        <v>57</v>
      </c>
      <c r="N114" s="78">
        <v>5</v>
      </c>
    </row>
    <row r="115" spans="11:14" ht="12.75" customHeight="1">
      <c r="K115" s="67">
        <v>66</v>
      </c>
      <c r="L115" s="56" t="s">
        <v>9</v>
      </c>
      <c r="M115" s="56" t="s">
        <v>110</v>
      </c>
      <c r="N115" s="62">
        <v>5</v>
      </c>
    </row>
  </sheetData>
  <sortState ref="L4:N46">
    <sortCondition descending="1" ref="N4:N46"/>
  </sortState>
  <pageMargins left="0.7" right="0.7" top="0.78740157499999996" bottom="0.78740157499999996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matematické_seznamy!$A$1:$T$1</xm:f>
          </x14:formula1>
          <xm:sqref>L104:L115 G50:G82</xm:sqref>
        </x14:dataValidation>
        <x14:dataValidation type="list" allowBlank="1">
          <x14:formula1>
            <xm:f>matematické_seznamy!$U$2:$U$35</xm:f>
          </x14:formula1>
          <xm:sqref>M104:M115 H50:H82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workbookViewId="0">
      <selection activeCell="K37" sqref="K37"/>
    </sheetView>
  </sheetViews>
  <sheetFormatPr defaultRowHeight="12.75"/>
  <cols>
    <col min="1" max="1" width="9.140625" style="11"/>
    <col min="2" max="2" width="3.85546875" style="11" bestFit="1" customWidth="1"/>
    <col min="3" max="3" width="20.42578125" style="11" bestFit="1" customWidth="1"/>
    <col min="4" max="4" width="23.85546875" style="35" customWidth="1"/>
    <col min="5" max="16384" width="9.140625" style="11"/>
  </cols>
  <sheetData>
    <row r="1" spans="1:4" ht="20.25">
      <c r="C1" s="33" t="s">
        <v>666</v>
      </c>
    </row>
    <row r="2" spans="1:4" ht="20.25">
      <c r="C2" s="34" t="s">
        <v>662</v>
      </c>
      <c r="D2" s="36" t="s">
        <v>663</v>
      </c>
    </row>
    <row r="3" spans="1:4">
      <c r="A3" s="37">
        <v>1</v>
      </c>
      <c r="B3" s="38" t="s">
        <v>6</v>
      </c>
      <c r="C3" s="38" t="s">
        <v>532</v>
      </c>
      <c r="D3" s="37">
        <v>383</v>
      </c>
    </row>
    <row r="4" spans="1:4">
      <c r="A4" s="37">
        <v>2</v>
      </c>
      <c r="B4" s="38" t="s">
        <v>579</v>
      </c>
      <c r="C4" s="38" t="s">
        <v>147</v>
      </c>
      <c r="D4" s="37">
        <v>322</v>
      </c>
    </row>
    <row r="5" spans="1:4">
      <c r="A5" s="37">
        <v>3</v>
      </c>
      <c r="B5" s="38" t="s">
        <v>2</v>
      </c>
      <c r="C5" s="38" t="s">
        <v>478</v>
      </c>
      <c r="D5" s="37">
        <v>140</v>
      </c>
    </row>
    <row r="6" spans="1:4">
      <c r="A6" s="37">
        <v>4</v>
      </c>
      <c r="B6" s="38" t="s">
        <v>0</v>
      </c>
      <c r="C6" s="38" t="s">
        <v>221</v>
      </c>
      <c r="D6" s="37">
        <v>116</v>
      </c>
    </row>
    <row r="7" spans="1:4">
      <c r="A7" s="37">
        <v>5</v>
      </c>
      <c r="B7" s="38" t="s">
        <v>2</v>
      </c>
      <c r="C7" s="38" t="s">
        <v>243</v>
      </c>
      <c r="D7" s="37">
        <v>115</v>
      </c>
    </row>
    <row r="8" spans="1:4">
      <c r="A8" s="37">
        <v>6</v>
      </c>
      <c r="B8" s="38" t="s">
        <v>2</v>
      </c>
      <c r="C8" s="38" t="s">
        <v>322</v>
      </c>
      <c r="D8" s="37">
        <v>103</v>
      </c>
    </row>
    <row r="9" spans="1:4">
      <c r="A9" s="37">
        <v>7</v>
      </c>
      <c r="B9" s="38" t="s">
        <v>6</v>
      </c>
      <c r="C9" s="38" t="s">
        <v>426</v>
      </c>
      <c r="D9" s="37">
        <v>99</v>
      </c>
    </row>
    <row r="10" spans="1:4">
      <c r="A10" s="37">
        <v>8</v>
      </c>
      <c r="B10" s="38" t="s">
        <v>5</v>
      </c>
      <c r="C10" s="38" t="s">
        <v>26</v>
      </c>
      <c r="D10" s="37">
        <v>97</v>
      </c>
    </row>
    <row r="11" spans="1:4">
      <c r="A11" s="37">
        <v>9</v>
      </c>
      <c r="B11" s="38" t="s">
        <v>4</v>
      </c>
      <c r="C11" s="38" t="s">
        <v>125</v>
      </c>
      <c r="D11" s="37">
        <v>93</v>
      </c>
    </row>
    <row r="12" spans="1:4">
      <c r="A12" s="37">
        <v>10</v>
      </c>
      <c r="B12" s="38" t="s">
        <v>6</v>
      </c>
      <c r="C12" s="38" t="s">
        <v>346</v>
      </c>
      <c r="D12" s="37">
        <v>88</v>
      </c>
    </row>
    <row r="13" spans="1:4">
      <c r="A13" s="37">
        <v>11</v>
      </c>
      <c r="B13" s="38" t="s">
        <v>5</v>
      </c>
      <c r="C13" s="38" t="s">
        <v>425</v>
      </c>
      <c r="D13" s="37">
        <v>72</v>
      </c>
    </row>
    <row r="14" spans="1:4">
      <c r="A14" s="37">
        <v>12</v>
      </c>
      <c r="B14" s="38" t="s">
        <v>6</v>
      </c>
      <c r="C14" s="38" t="s">
        <v>87</v>
      </c>
      <c r="D14" s="37">
        <v>70</v>
      </c>
    </row>
    <row r="15" spans="1:4">
      <c r="A15" s="37">
        <v>13</v>
      </c>
      <c r="B15" s="38" t="s">
        <v>6</v>
      </c>
      <c r="C15" s="38" t="s">
        <v>47</v>
      </c>
      <c r="D15" s="37">
        <v>67</v>
      </c>
    </row>
    <row r="16" spans="1:4">
      <c r="A16" s="37">
        <v>14</v>
      </c>
      <c r="B16" s="38" t="s">
        <v>6</v>
      </c>
      <c r="C16" s="38" t="s">
        <v>227</v>
      </c>
      <c r="D16" s="37">
        <v>67</v>
      </c>
    </row>
    <row r="17" spans="1:4">
      <c r="A17" s="37">
        <v>15</v>
      </c>
      <c r="B17" s="38" t="s">
        <v>6</v>
      </c>
      <c r="C17" s="38" t="s">
        <v>406</v>
      </c>
      <c r="D17" s="37">
        <v>67</v>
      </c>
    </row>
    <row r="18" spans="1:4">
      <c r="A18" s="37">
        <v>16</v>
      </c>
      <c r="B18" s="38" t="s">
        <v>5</v>
      </c>
      <c r="C18" s="38" t="s">
        <v>405</v>
      </c>
      <c r="D18" s="37">
        <v>45</v>
      </c>
    </row>
    <row r="19" spans="1:4">
      <c r="A19" s="37">
        <v>17</v>
      </c>
      <c r="B19" s="38" t="s">
        <v>5</v>
      </c>
      <c r="C19" s="38" t="s">
        <v>496</v>
      </c>
      <c r="D19" s="37">
        <v>45</v>
      </c>
    </row>
    <row r="20" spans="1:4">
      <c r="A20" s="37">
        <v>18</v>
      </c>
      <c r="B20" s="38" t="s">
        <v>6</v>
      </c>
      <c r="C20" s="38" t="s">
        <v>167</v>
      </c>
      <c r="D20" s="37">
        <v>45</v>
      </c>
    </row>
    <row r="21" spans="1:4">
      <c r="A21" s="37">
        <v>19</v>
      </c>
      <c r="B21" s="38" t="s">
        <v>5</v>
      </c>
      <c r="C21" s="38" t="s">
        <v>286</v>
      </c>
      <c r="D21" s="37">
        <v>40</v>
      </c>
    </row>
    <row r="22" spans="1:4">
      <c r="A22" s="37">
        <v>20</v>
      </c>
      <c r="B22" s="38" t="s">
        <v>4</v>
      </c>
      <c r="C22" s="38" t="s">
        <v>344</v>
      </c>
      <c r="D22" s="37">
        <v>34</v>
      </c>
    </row>
    <row r="23" spans="1:4">
      <c r="A23" s="37">
        <v>21</v>
      </c>
      <c r="B23" s="38" t="s">
        <v>6</v>
      </c>
      <c r="C23" s="38" t="s">
        <v>446</v>
      </c>
      <c r="D23" s="37">
        <v>32</v>
      </c>
    </row>
    <row r="24" spans="1:4">
      <c r="A24" s="37">
        <v>22</v>
      </c>
      <c r="B24" s="38" t="s">
        <v>3</v>
      </c>
      <c r="C24" s="38" t="s">
        <v>323</v>
      </c>
      <c r="D24" s="37">
        <v>26</v>
      </c>
    </row>
    <row r="25" spans="1:4">
      <c r="A25" s="37">
        <v>23</v>
      </c>
      <c r="B25" s="38" t="s">
        <v>7</v>
      </c>
      <c r="C25" s="38" t="s">
        <v>387</v>
      </c>
      <c r="D25" s="37">
        <v>22</v>
      </c>
    </row>
    <row r="26" spans="1:4">
      <c r="A26" s="37">
        <v>24</v>
      </c>
      <c r="B26" s="38" t="s">
        <v>4</v>
      </c>
      <c r="C26" s="38" t="s">
        <v>225</v>
      </c>
      <c r="D26" s="37">
        <v>9</v>
      </c>
    </row>
    <row r="27" spans="1:4">
      <c r="A27" s="37">
        <v>25</v>
      </c>
      <c r="B27" s="38" t="s">
        <v>7</v>
      </c>
      <c r="C27" s="38" t="s">
        <v>347</v>
      </c>
      <c r="D27" s="37">
        <v>7</v>
      </c>
    </row>
    <row r="28" spans="1:4">
      <c r="A28" s="37">
        <v>26</v>
      </c>
      <c r="B28" s="38" t="s">
        <v>7</v>
      </c>
      <c r="C28" s="38" t="s">
        <v>248</v>
      </c>
      <c r="D28" s="37">
        <v>6</v>
      </c>
    </row>
    <row r="29" spans="1:4">
      <c r="B29" s="26"/>
      <c r="C29" s="26"/>
    </row>
    <row r="30" spans="1:4" ht="20.25">
      <c r="C30" s="34" t="s">
        <v>664</v>
      </c>
      <c r="D30" s="36" t="s">
        <v>663</v>
      </c>
    </row>
    <row r="31" spans="1:4">
      <c r="A31" s="37">
        <v>1</v>
      </c>
      <c r="B31" s="38" t="s">
        <v>8</v>
      </c>
      <c r="C31" s="38" t="s">
        <v>348</v>
      </c>
      <c r="D31" s="37">
        <v>462</v>
      </c>
    </row>
    <row r="32" spans="1:4">
      <c r="A32" s="37">
        <v>2</v>
      </c>
      <c r="B32" s="38" t="s">
        <v>8</v>
      </c>
      <c r="C32" s="38" t="s">
        <v>328</v>
      </c>
      <c r="D32" s="37">
        <v>423</v>
      </c>
    </row>
    <row r="33" spans="1:4">
      <c r="A33" s="37">
        <v>3</v>
      </c>
      <c r="B33" s="38" t="s">
        <v>10</v>
      </c>
      <c r="C33" s="38" t="s">
        <v>151</v>
      </c>
      <c r="D33" s="37">
        <v>250</v>
      </c>
    </row>
    <row r="34" spans="1:4">
      <c r="A34" s="37">
        <v>4</v>
      </c>
      <c r="B34" s="38" t="s">
        <v>8</v>
      </c>
      <c r="C34" s="38" t="s">
        <v>513</v>
      </c>
      <c r="D34" s="37">
        <v>246</v>
      </c>
    </row>
    <row r="35" spans="1:4">
      <c r="A35" s="37">
        <v>5</v>
      </c>
      <c r="B35" s="38" t="s">
        <v>8</v>
      </c>
      <c r="C35" s="38" t="s">
        <v>308</v>
      </c>
      <c r="D35" s="37">
        <v>200</v>
      </c>
    </row>
    <row r="36" spans="1:4">
      <c r="A36" s="37">
        <v>6</v>
      </c>
      <c r="B36" s="38" t="s">
        <v>9</v>
      </c>
      <c r="C36" s="38" t="s">
        <v>30</v>
      </c>
      <c r="D36" s="37">
        <v>175</v>
      </c>
    </row>
    <row r="37" spans="1:4">
      <c r="A37" s="37">
        <v>7</v>
      </c>
      <c r="B37" s="38" t="s">
        <v>15</v>
      </c>
      <c r="C37" s="38" t="s">
        <v>453</v>
      </c>
      <c r="D37" s="37">
        <v>155</v>
      </c>
    </row>
    <row r="38" spans="1:4">
      <c r="A38" s="37">
        <v>8</v>
      </c>
      <c r="B38" s="39" t="s">
        <v>18</v>
      </c>
      <c r="C38" s="39" t="s">
        <v>159</v>
      </c>
      <c r="D38" s="37">
        <v>133</v>
      </c>
    </row>
    <row r="39" spans="1:4">
      <c r="A39" s="37">
        <v>9</v>
      </c>
      <c r="B39" s="38" t="s">
        <v>10</v>
      </c>
      <c r="C39" s="38" t="s">
        <v>71</v>
      </c>
      <c r="D39" s="37">
        <v>133</v>
      </c>
    </row>
    <row r="40" spans="1:4">
      <c r="A40" s="37">
        <v>10</v>
      </c>
      <c r="B40" s="38" t="s">
        <v>9</v>
      </c>
      <c r="C40" s="38" t="s">
        <v>369</v>
      </c>
      <c r="D40" s="37">
        <v>99</v>
      </c>
    </row>
    <row r="41" spans="1:4">
      <c r="A41" s="37">
        <v>11</v>
      </c>
      <c r="B41" s="38" t="s">
        <v>9</v>
      </c>
      <c r="C41" s="38" t="s">
        <v>230</v>
      </c>
      <c r="D41" s="37">
        <v>93</v>
      </c>
    </row>
    <row r="42" spans="1:4">
      <c r="A42" s="37">
        <v>12</v>
      </c>
      <c r="B42" s="38" t="s">
        <v>18</v>
      </c>
      <c r="C42" s="38" t="s">
        <v>318</v>
      </c>
      <c r="D42" s="37">
        <v>90</v>
      </c>
    </row>
    <row r="43" spans="1:4">
      <c r="A43" s="37">
        <v>13</v>
      </c>
      <c r="B43" s="38" t="s">
        <v>13</v>
      </c>
      <c r="C43" s="38" t="s">
        <v>154</v>
      </c>
      <c r="D43" s="37">
        <v>85</v>
      </c>
    </row>
    <row r="44" spans="1:4">
      <c r="A44" s="37">
        <v>14</v>
      </c>
      <c r="B44" s="38" t="s">
        <v>10</v>
      </c>
      <c r="C44" s="38" t="s">
        <v>131</v>
      </c>
      <c r="D44" s="37">
        <v>83</v>
      </c>
    </row>
    <row r="45" spans="1:4">
      <c r="A45" s="37">
        <v>15</v>
      </c>
      <c r="B45" s="39" t="s">
        <v>18</v>
      </c>
      <c r="C45" s="39" t="s">
        <v>474</v>
      </c>
      <c r="D45" s="37">
        <v>81</v>
      </c>
    </row>
    <row r="46" spans="1:4">
      <c r="A46" s="37">
        <v>16</v>
      </c>
      <c r="B46" s="38" t="s">
        <v>18</v>
      </c>
      <c r="C46" s="38" t="s">
        <v>99</v>
      </c>
      <c r="D46" s="37">
        <v>80</v>
      </c>
    </row>
    <row r="47" spans="1:4">
      <c r="A47" s="37">
        <v>17</v>
      </c>
      <c r="B47" s="38" t="s">
        <v>18</v>
      </c>
      <c r="C47" s="39" t="s">
        <v>505</v>
      </c>
      <c r="D47" s="37">
        <v>80</v>
      </c>
    </row>
    <row r="48" spans="1:4">
      <c r="A48" s="37">
        <v>18</v>
      </c>
      <c r="B48" s="38" t="s">
        <v>11</v>
      </c>
      <c r="C48" s="38" t="s">
        <v>52</v>
      </c>
      <c r="D48" s="37">
        <v>72</v>
      </c>
    </row>
    <row r="49" spans="1:4">
      <c r="A49" s="37">
        <v>19</v>
      </c>
      <c r="B49" s="39" t="s">
        <v>18</v>
      </c>
      <c r="C49" s="39" t="s">
        <v>358</v>
      </c>
      <c r="D49" s="37">
        <v>70</v>
      </c>
    </row>
    <row r="50" spans="1:4">
      <c r="A50" s="37">
        <v>20</v>
      </c>
      <c r="B50" s="38" t="s">
        <v>13</v>
      </c>
      <c r="C50" s="38" t="s">
        <v>353</v>
      </c>
      <c r="D50" s="37">
        <v>70</v>
      </c>
    </row>
    <row r="51" spans="1:4">
      <c r="A51" s="37">
        <v>21</v>
      </c>
      <c r="B51" s="38" t="s">
        <v>13</v>
      </c>
      <c r="C51" s="38" t="s">
        <v>515</v>
      </c>
      <c r="D51" s="37">
        <v>70</v>
      </c>
    </row>
    <row r="52" spans="1:4">
      <c r="A52" s="37">
        <v>22</v>
      </c>
      <c r="B52" s="38" t="s">
        <v>18</v>
      </c>
      <c r="C52" s="38" t="s">
        <v>438</v>
      </c>
      <c r="D52" s="37">
        <v>65</v>
      </c>
    </row>
    <row r="53" spans="1:4">
      <c r="A53" s="37">
        <v>23</v>
      </c>
      <c r="B53" s="38" t="s">
        <v>9</v>
      </c>
      <c r="C53" s="38" t="s">
        <v>349</v>
      </c>
      <c r="D53" s="37">
        <v>62</v>
      </c>
    </row>
    <row r="54" spans="1:4">
      <c r="A54" s="37">
        <v>24</v>
      </c>
      <c r="B54" s="38" t="s">
        <v>17</v>
      </c>
      <c r="C54" s="38" t="s">
        <v>158</v>
      </c>
      <c r="D54" s="37">
        <v>48</v>
      </c>
    </row>
    <row r="55" spans="1:4">
      <c r="A55" s="37">
        <v>25</v>
      </c>
      <c r="B55" s="38" t="s">
        <v>8</v>
      </c>
      <c r="C55" s="38" t="s">
        <v>189</v>
      </c>
      <c r="D55" s="37">
        <v>38</v>
      </c>
    </row>
    <row r="56" spans="1:4">
      <c r="A56" s="37">
        <v>26</v>
      </c>
      <c r="B56" s="38" t="s">
        <v>8</v>
      </c>
      <c r="C56" s="38" t="s">
        <v>408</v>
      </c>
      <c r="D56" s="37">
        <v>38</v>
      </c>
    </row>
    <row r="57" spans="1:4">
      <c r="A57" s="37">
        <v>27</v>
      </c>
      <c r="B57" s="38" t="s">
        <v>8</v>
      </c>
      <c r="C57" s="38" t="s">
        <v>525</v>
      </c>
      <c r="D57" s="37">
        <v>38</v>
      </c>
    </row>
    <row r="58" spans="1:4">
      <c r="A58" s="37">
        <v>28</v>
      </c>
      <c r="B58" s="38" t="s">
        <v>10</v>
      </c>
      <c r="C58" s="38" t="s">
        <v>91</v>
      </c>
      <c r="D58" s="37">
        <v>38</v>
      </c>
    </row>
    <row r="59" spans="1:4">
      <c r="A59" s="37">
        <v>29</v>
      </c>
      <c r="B59" s="38" t="s">
        <v>12</v>
      </c>
      <c r="C59" s="38" t="s">
        <v>153</v>
      </c>
      <c r="D59" s="37">
        <v>38</v>
      </c>
    </row>
    <row r="60" spans="1:4">
      <c r="A60" s="37">
        <v>30</v>
      </c>
      <c r="B60" s="38" t="s">
        <v>17</v>
      </c>
      <c r="C60" s="38" t="s">
        <v>337</v>
      </c>
      <c r="D60" s="37">
        <v>37</v>
      </c>
    </row>
    <row r="61" spans="1:4">
      <c r="A61" s="37">
        <v>31</v>
      </c>
      <c r="B61" s="38" t="s">
        <v>9</v>
      </c>
      <c r="C61" s="38" t="s">
        <v>467</v>
      </c>
      <c r="D61" s="37">
        <v>26</v>
      </c>
    </row>
    <row r="62" spans="1:4">
      <c r="A62" s="37">
        <v>32</v>
      </c>
      <c r="B62" s="38" t="s">
        <v>14</v>
      </c>
      <c r="C62" s="38" t="s">
        <v>155</v>
      </c>
      <c r="D62" s="37">
        <v>26</v>
      </c>
    </row>
    <row r="63" spans="1:4">
      <c r="A63" s="37">
        <v>33</v>
      </c>
      <c r="B63" s="38" t="s">
        <v>17</v>
      </c>
      <c r="C63" s="38" t="s">
        <v>98</v>
      </c>
      <c r="D63" s="37">
        <v>11</v>
      </c>
    </row>
    <row r="64" spans="1:4">
      <c r="A64" s="37">
        <v>34</v>
      </c>
      <c r="B64" s="38" t="s">
        <v>17</v>
      </c>
      <c r="C64" s="38" t="s">
        <v>198</v>
      </c>
      <c r="D64" s="37">
        <v>11</v>
      </c>
    </row>
    <row r="65" spans="1:4">
      <c r="A65" s="37">
        <v>35</v>
      </c>
      <c r="B65" s="38" t="s">
        <v>17</v>
      </c>
      <c r="C65" s="38" t="s">
        <v>218</v>
      </c>
      <c r="D65" s="37">
        <v>11</v>
      </c>
    </row>
    <row r="66" spans="1:4">
      <c r="A66" s="37">
        <v>36</v>
      </c>
      <c r="B66" s="38" t="s">
        <v>17</v>
      </c>
      <c r="C66" s="38" t="s">
        <v>238</v>
      </c>
      <c r="D66" s="37">
        <v>11</v>
      </c>
    </row>
    <row r="67" spans="1:4">
      <c r="A67" s="37">
        <v>37</v>
      </c>
      <c r="B67" s="39" t="s">
        <v>17</v>
      </c>
      <c r="C67" s="39" t="s">
        <v>278</v>
      </c>
      <c r="D67" s="37">
        <v>11</v>
      </c>
    </row>
    <row r="68" spans="1:4">
      <c r="A68" s="37">
        <v>38</v>
      </c>
      <c r="B68" s="39" t="s">
        <v>17</v>
      </c>
      <c r="C68" s="39" t="s">
        <v>317</v>
      </c>
      <c r="D68" s="37">
        <v>11</v>
      </c>
    </row>
    <row r="69" spans="1:4">
      <c r="A69" s="37">
        <v>39</v>
      </c>
      <c r="B69" s="38" t="s">
        <v>17</v>
      </c>
      <c r="C69" s="38" t="s">
        <v>357</v>
      </c>
      <c r="D69" s="37">
        <v>11</v>
      </c>
    </row>
    <row r="70" spans="1:4">
      <c r="A70" s="37">
        <v>40</v>
      </c>
      <c r="B70" s="38" t="s">
        <v>17</v>
      </c>
      <c r="C70" s="38" t="s">
        <v>417</v>
      </c>
      <c r="D70" s="37">
        <v>11</v>
      </c>
    </row>
    <row r="71" spans="1:4">
      <c r="A71" s="37">
        <v>41</v>
      </c>
      <c r="B71" s="39" t="s">
        <v>17</v>
      </c>
      <c r="C71" s="39" t="s">
        <v>437</v>
      </c>
      <c r="D71" s="37">
        <v>11</v>
      </c>
    </row>
    <row r="72" spans="1:4">
      <c r="A72" s="37">
        <v>42</v>
      </c>
      <c r="B72" s="38" t="s">
        <v>17</v>
      </c>
      <c r="C72" s="38" t="s">
        <v>504</v>
      </c>
      <c r="D72" s="37">
        <v>11</v>
      </c>
    </row>
    <row r="73" spans="1:4">
      <c r="A73" s="37">
        <v>43</v>
      </c>
      <c r="B73" s="38" t="s">
        <v>17</v>
      </c>
      <c r="C73" s="38" t="s">
        <v>526</v>
      </c>
      <c r="D73" s="37">
        <v>11</v>
      </c>
    </row>
    <row r="74" spans="1:4">
      <c r="A74" s="37">
        <v>44</v>
      </c>
      <c r="B74" s="38" t="s">
        <v>13</v>
      </c>
      <c r="C74" s="38" t="s">
        <v>313</v>
      </c>
      <c r="D74" s="37">
        <v>10</v>
      </c>
    </row>
    <row r="75" spans="1:4">
      <c r="A75" s="37">
        <v>45</v>
      </c>
      <c r="B75" s="38" t="s">
        <v>9</v>
      </c>
      <c r="C75" s="38" t="s">
        <v>290</v>
      </c>
      <c r="D75" s="37">
        <v>9</v>
      </c>
    </row>
    <row r="76" spans="1:4">
      <c r="A76" s="37">
        <v>46</v>
      </c>
      <c r="B76" s="38" t="s">
        <v>10</v>
      </c>
      <c r="C76" s="38" t="s">
        <v>51</v>
      </c>
      <c r="D76" s="37">
        <v>9</v>
      </c>
    </row>
    <row r="77" spans="1:4">
      <c r="A77" s="37">
        <v>47</v>
      </c>
      <c r="B77" s="39" t="s">
        <v>13</v>
      </c>
      <c r="C77" s="39" t="s">
        <v>501</v>
      </c>
      <c r="D77" s="37">
        <v>9</v>
      </c>
    </row>
    <row r="78" spans="1:4">
      <c r="A78" s="37">
        <v>48</v>
      </c>
      <c r="B78" s="38" t="s">
        <v>18</v>
      </c>
      <c r="C78" s="38" t="s">
        <v>119</v>
      </c>
      <c r="D78" s="37">
        <v>8</v>
      </c>
    </row>
    <row r="79" spans="1:4">
      <c r="A79" s="37">
        <v>49</v>
      </c>
      <c r="B79" s="38" t="s">
        <v>16</v>
      </c>
      <c r="C79" s="38" t="s">
        <v>297</v>
      </c>
      <c r="D79" s="37">
        <v>7</v>
      </c>
    </row>
    <row r="80" spans="1:4">
      <c r="A80" s="37">
        <v>50</v>
      </c>
      <c r="B80" s="38" t="s">
        <v>13</v>
      </c>
      <c r="C80" s="38" t="s">
        <v>469</v>
      </c>
      <c r="D80" s="37">
        <v>7</v>
      </c>
    </row>
    <row r="81" spans="1:4">
      <c r="A81" s="37">
        <v>51</v>
      </c>
      <c r="B81" s="38" t="s">
        <v>16</v>
      </c>
      <c r="C81" s="38" t="s">
        <v>137</v>
      </c>
      <c r="D81" s="37">
        <v>6</v>
      </c>
    </row>
    <row r="82" spans="1:4">
      <c r="A82" s="37">
        <v>52</v>
      </c>
      <c r="B82" s="38" t="s">
        <v>16</v>
      </c>
      <c r="C82" s="38" t="s">
        <v>57</v>
      </c>
      <c r="D82" s="37">
        <v>5</v>
      </c>
    </row>
    <row r="83" spans="1:4">
      <c r="A83" s="37">
        <v>53</v>
      </c>
      <c r="B83" s="38" t="s">
        <v>18</v>
      </c>
      <c r="C83" s="38" t="s">
        <v>179</v>
      </c>
      <c r="D83" s="37">
        <v>4</v>
      </c>
    </row>
    <row r="84" spans="1:4">
      <c r="A84" s="37">
        <v>54</v>
      </c>
      <c r="B84" s="39" t="s">
        <v>9</v>
      </c>
      <c r="C84" s="39" t="s">
        <v>389</v>
      </c>
      <c r="D84" s="37">
        <v>4</v>
      </c>
    </row>
  </sheetData>
  <sortState ref="B32:L142">
    <sortCondition descending="1" ref="D32:D142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8"/>
  <sheetViews>
    <sheetView workbookViewId="0">
      <selection activeCell="A79" sqref="A79:XFD82"/>
    </sheetView>
  </sheetViews>
  <sheetFormatPr defaultRowHeight="12.75"/>
  <cols>
    <col min="2" max="2" width="25" customWidth="1"/>
    <col min="3" max="3" width="30.7109375" customWidth="1"/>
    <col min="4" max="4" width="23.140625" customWidth="1"/>
    <col min="5" max="6" width="18.140625" customWidth="1"/>
    <col min="8" max="8" width="26.28515625" customWidth="1"/>
    <col min="9" max="9" width="9.140625" style="35"/>
    <col min="11" max="11" width="18.85546875" style="35" customWidth="1"/>
  </cols>
  <sheetData>
    <row r="1" spans="1:11" ht="20.25">
      <c r="A1" s="33" t="s">
        <v>661</v>
      </c>
    </row>
    <row r="2" spans="1:11" ht="20.25">
      <c r="A2" s="34" t="s">
        <v>662</v>
      </c>
      <c r="K2" s="36" t="s">
        <v>663</v>
      </c>
    </row>
    <row r="5" spans="1:11">
      <c r="A5" s="26" t="s">
        <v>4</v>
      </c>
      <c r="B5" s="26" t="s">
        <v>25</v>
      </c>
      <c r="C5" s="26" t="s">
        <v>602</v>
      </c>
      <c r="D5" s="26" t="s">
        <v>603</v>
      </c>
      <c r="E5" s="28">
        <v>44151</v>
      </c>
      <c r="F5" s="26" t="s">
        <v>550</v>
      </c>
      <c r="G5" s="26" t="s">
        <v>558</v>
      </c>
      <c r="H5" s="26" t="s">
        <v>605</v>
      </c>
      <c r="I5" s="40">
        <v>8</v>
      </c>
      <c r="K5" s="40">
        <v>8</v>
      </c>
    </row>
    <row r="6" spans="1:11">
      <c r="A6" s="26" t="s">
        <v>4</v>
      </c>
      <c r="B6" s="26" t="s">
        <v>45</v>
      </c>
      <c r="C6" s="26" t="s">
        <v>602</v>
      </c>
      <c r="D6" s="26" t="s">
        <v>603</v>
      </c>
      <c r="E6" s="28">
        <v>44151</v>
      </c>
      <c r="F6" s="26" t="s">
        <v>550</v>
      </c>
      <c r="G6" s="26" t="s">
        <v>557</v>
      </c>
      <c r="H6" s="26" t="s">
        <v>605</v>
      </c>
      <c r="I6" s="40">
        <v>9</v>
      </c>
      <c r="K6" s="40">
        <v>9</v>
      </c>
    </row>
    <row r="7" spans="1:11">
      <c r="A7" s="26" t="s">
        <v>4</v>
      </c>
      <c r="B7" s="26" t="s">
        <v>165</v>
      </c>
      <c r="C7" s="26" t="s">
        <v>602</v>
      </c>
      <c r="D7" s="26" t="s">
        <v>603</v>
      </c>
      <c r="E7" s="28">
        <v>44151</v>
      </c>
      <c r="F7" s="26" t="s">
        <v>550</v>
      </c>
      <c r="G7" s="26" t="s">
        <v>560</v>
      </c>
      <c r="H7" s="26" t="s">
        <v>605</v>
      </c>
      <c r="I7" s="40">
        <v>6</v>
      </c>
      <c r="K7" s="40">
        <v>6</v>
      </c>
    </row>
    <row r="8" spans="1:11">
      <c r="A8" s="26" t="s">
        <v>4</v>
      </c>
      <c r="B8" s="26" t="s">
        <v>225</v>
      </c>
      <c r="C8" s="26" t="s">
        <v>602</v>
      </c>
      <c r="D8" s="26" t="s">
        <v>603</v>
      </c>
      <c r="E8" s="28">
        <v>44151</v>
      </c>
      <c r="F8" s="26" t="s">
        <v>550</v>
      </c>
      <c r="G8" s="26" t="s">
        <v>568</v>
      </c>
      <c r="H8" s="26" t="s">
        <v>605</v>
      </c>
      <c r="I8" s="40">
        <v>3</v>
      </c>
      <c r="K8" s="40">
        <v>3</v>
      </c>
    </row>
    <row r="9" spans="1:11">
      <c r="A9" s="26" t="s">
        <v>4</v>
      </c>
      <c r="B9" s="26" t="s">
        <v>344</v>
      </c>
      <c r="C9" s="26" t="s">
        <v>602</v>
      </c>
      <c r="D9" s="26" t="s">
        <v>603</v>
      </c>
      <c r="E9" s="28">
        <v>44151</v>
      </c>
      <c r="F9" s="26" t="s">
        <v>550</v>
      </c>
      <c r="G9" s="26" t="s">
        <v>559</v>
      </c>
      <c r="H9" s="26" t="s">
        <v>605</v>
      </c>
      <c r="I9" s="40">
        <v>7</v>
      </c>
      <c r="K9" s="40">
        <v>7</v>
      </c>
    </row>
    <row r="10" spans="1:11">
      <c r="A10" s="26" t="s">
        <v>4</v>
      </c>
      <c r="B10" s="26" t="s">
        <v>384</v>
      </c>
      <c r="C10" s="26" t="s">
        <v>620</v>
      </c>
      <c r="D10" s="30" t="s">
        <v>585</v>
      </c>
      <c r="E10" s="31" t="s">
        <v>621</v>
      </c>
      <c r="F10" s="26" t="s">
        <v>550</v>
      </c>
      <c r="G10" s="26" t="s">
        <v>561</v>
      </c>
      <c r="H10" s="26" t="s">
        <v>625</v>
      </c>
      <c r="I10" s="40">
        <v>5</v>
      </c>
      <c r="K10" s="40">
        <v>5</v>
      </c>
    </row>
    <row r="11" spans="1:11">
      <c r="A11" s="26" t="s">
        <v>4</v>
      </c>
      <c r="B11" s="26" t="s">
        <v>424</v>
      </c>
      <c r="C11" s="26" t="s">
        <v>602</v>
      </c>
      <c r="D11" s="26" t="s">
        <v>603</v>
      </c>
      <c r="E11" s="28">
        <v>44151</v>
      </c>
      <c r="F11" s="26" t="s">
        <v>550</v>
      </c>
      <c r="G11" s="26" t="s">
        <v>560</v>
      </c>
      <c r="H11" s="26" t="s">
        <v>605</v>
      </c>
      <c r="I11" s="40">
        <v>6</v>
      </c>
      <c r="K11" s="35">
        <v>14</v>
      </c>
    </row>
    <row r="12" spans="1:11">
      <c r="A12" s="26" t="s">
        <v>4</v>
      </c>
      <c r="B12" s="26" t="s">
        <v>424</v>
      </c>
      <c r="C12" s="26" t="s">
        <v>620</v>
      </c>
      <c r="D12" s="30" t="s">
        <v>585</v>
      </c>
      <c r="E12" s="31" t="s">
        <v>621</v>
      </c>
      <c r="F12" s="26" t="s">
        <v>550</v>
      </c>
      <c r="G12" s="26" t="s">
        <v>558</v>
      </c>
      <c r="H12" s="26" t="s">
        <v>625</v>
      </c>
      <c r="I12" s="40">
        <v>8</v>
      </c>
    </row>
    <row r="13" spans="1:11">
      <c r="A13" s="26" t="s">
        <v>5</v>
      </c>
      <c r="B13" s="26" t="s">
        <v>26</v>
      </c>
      <c r="C13" s="26" t="s">
        <v>602</v>
      </c>
      <c r="D13" s="26" t="s">
        <v>603</v>
      </c>
      <c r="E13" s="28">
        <v>44151</v>
      </c>
      <c r="F13" s="26" t="s">
        <v>550</v>
      </c>
      <c r="G13" s="26" t="s">
        <v>560</v>
      </c>
      <c r="H13" s="26" t="s">
        <v>605</v>
      </c>
      <c r="I13" s="40">
        <v>6</v>
      </c>
      <c r="K13" s="35">
        <v>6</v>
      </c>
    </row>
    <row r="14" spans="1:11">
      <c r="A14" s="26" t="s">
        <v>5</v>
      </c>
      <c r="B14" s="26" t="s">
        <v>266</v>
      </c>
      <c r="C14" s="26" t="s">
        <v>620</v>
      </c>
      <c r="D14" s="26" t="s">
        <v>585</v>
      </c>
      <c r="E14" s="31" t="s">
        <v>621</v>
      </c>
      <c r="F14" s="26" t="s">
        <v>550</v>
      </c>
      <c r="G14" s="26" t="s">
        <v>551</v>
      </c>
      <c r="H14" s="26" t="s">
        <v>622</v>
      </c>
      <c r="I14" s="40">
        <v>20</v>
      </c>
      <c r="K14" s="35">
        <v>130</v>
      </c>
    </row>
    <row r="15" spans="1:11" ht="14.25">
      <c r="A15" s="19" t="s">
        <v>5</v>
      </c>
      <c r="B15" s="26" t="s">
        <v>266</v>
      </c>
      <c r="C15" s="26" t="s">
        <v>620</v>
      </c>
      <c r="D15" s="30" t="s">
        <v>585</v>
      </c>
      <c r="E15" s="29">
        <v>44223</v>
      </c>
      <c r="F15" s="26" t="s">
        <v>566</v>
      </c>
      <c r="G15" s="26" t="s">
        <v>556</v>
      </c>
      <c r="H15" s="26" t="s">
        <v>622</v>
      </c>
      <c r="I15" s="40">
        <v>40</v>
      </c>
    </row>
    <row r="16" spans="1:11" ht="14.25">
      <c r="A16" s="19" t="s">
        <v>5</v>
      </c>
      <c r="B16" s="26" t="s">
        <v>266</v>
      </c>
      <c r="C16" s="26" t="s">
        <v>620</v>
      </c>
      <c r="D16" s="30" t="s">
        <v>585</v>
      </c>
      <c r="E16" s="28">
        <v>44293</v>
      </c>
      <c r="F16" s="26" t="s">
        <v>569</v>
      </c>
      <c r="G16" s="26" t="s">
        <v>556</v>
      </c>
      <c r="H16" s="26" t="s">
        <v>622</v>
      </c>
      <c r="I16" s="40">
        <v>70</v>
      </c>
    </row>
    <row r="17" spans="1:11">
      <c r="A17" s="26" t="s">
        <v>5</v>
      </c>
      <c r="B17" s="26" t="s">
        <v>405</v>
      </c>
      <c r="C17" s="26" t="s">
        <v>602</v>
      </c>
      <c r="D17" s="26" t="s">
        <v>603</v>
      </c>
      <c r="E17" s="28">
        <v>44151</v>
      </c>
      <c r="F17" s="26" t="s">
        <v>550</v>
      </c>
      <c r="G17" s="26" t="s">
        <v>556</v>
      </c>
      <c r="H17" s="26" t="s">
        <v>605</v>
      </c>
      <c r="I17" s="40">
        <v>10</v>
      </c>
      <c r="K17" s="35">
        <v>102</v>
      </c>
    </row>
    <row r="18" spans="1:11">
      <c r="A18" s="26" t="s">
        <v>5</v>
      </c>
      <c r="B18" s="26" t="s">
        <v>405</v>
      </c>
      <c r="C18" s="26" t="s">
        <v>602</v>
      </c>
      <c r="D18" s="26" t="s">
        <v>603</v>
      </c>
      <c r="E18" s="27">
        <v>44214</v>
      </c>
      <c r="F18" s="26" t="s">
        <v>566</v>
      </c>
      <c r="G18" s="26" t="s">
        <v>559</v>
      </c>
      <c r="H18" s="26" t="s">
        <v>605</v>
      </c>
      <c r="I18" s="40">
        <v>30</v>
      </c>
    </row>
    <row r="19" spans="1:11">
      <c r="A19" s="26" t="s">
        <v>5</v>
      </c>
      <c r="B19" s="26" t="s">
        <v>405</v>
      </c>
      <c r="C19" s="26" t="s">
        <v>610</v>
      </c>
      <c r="D19" s="26" t="s">
        <v>565</v>
      </c>
      <c r="E19" s="28">
        <v>44273</v>
      </c>
      <c r="F19" s="26" t="s">
        <v>569</v>
      </c>
      <c r="G19" s="26" t="s">
        <v>588</v>
      </c>
      <c r="H19" s="26" t="s">
        <v>605</v>
      </c>
      <c r="I19" s="40">
        <v>55</v>
      </c>
    </row>
    <row r="20" spans="1:11">
      <c r="A20" s="26" t="s">
        <v>5</v>
      </c>
      <c r="B20" s="26" t="s">
        <v>405</v>
      </c>
      <c r="C20" s="26" t="s">
        <v>620</v>
      </c>
      <c r="D20" s="30" t="s">
        <v>585</v>
      </c>
      <c r="E20" s="31" t="s">
        <v>621</v>
      </c>
      <c r="F20" s="26" t="s">
        <v>550</v>
      </c>
      <c r="G20" s="26" t="s">
        <v>559</v>
      </c>
      <c r="H20" s="26" t="s">
        <v>622</v>
      </c>
      <c r="I20" s="40">
        <v>7</v>
      </c>
    </row>
    <row r="21" spans="1:11">
      <c r="A21" s="26" t="s">
        <v>6</v>
      </c>
      <c r="B21" s="26" t="s">
        <v>47</v>
      </c>
      <c r="C21" s="26" t="s">
        <v>602</v>
      </c>
      <c r="D21" s="26" t="s">
        <v>603</v>
      </c>
      <c r="E21" s="28">
        <v>44151</v>
      </c>
      <c r="F21" s="26" t="s">
        <v>550</v>
      </c>
      <c r="G21" s="26" t="s">
        <v>551</v>
      </c>
      <c r="H21" s="26" t="s">
        <v>604</v>
      </c>
      <c r="I21" s="40">
        <v>20</v>
      </c>
      <c r="K21" s="35">
        <v>142</v>
      </c>
    </row>
    <row r="22" spans="1:11">
      <c r="A22" s="26" t="s">
        <v>6</v>
      </c>
      <c r="B22" s="26" t="s">
        <v>47</v>
      </c>
      <c r="C22" s="26" t="s">
        <v>602</v>
      </c>
      <c r="D22" s="26" t="s">
        <v>603</v>
      </c>
      <c r="E22" s="27">
        <v>44214</v>
      </c>
      <c r="F22" s="26" t="s">
        <v>566</v>
      </c>
      <c r="G22" s="26" t="s">
        <v>556</v>
      </c>
      <c r="H22" s="26" t="s">
        <v>604</v>
      </c>
      <c r="I22" s="40">
        <v>40</v>
      </c>
    </row>
    <row r="23" spans="1:11">
      <c r="A23" s="26" t="s">
        <v>6</v>
      </c>
      <c r="B23" s="26" t="s">
        <v>47</v>
      </c>
      <c r="C23" s="26" t="s">
        <v>610</v>
      </c>
      <c r="D23" s="26" t="s">
        <v>565</v>
      </c>
      <c r="E23" s="28">
        <v>44273</v>
      </c>
      <c r="F23" s="26" t="s">
        <v>569</v>
      </c>
      <c r="G23" s="26" t="s">
        <v>554</v>
      </c>
      <c r="H23" s="26" t="s">
        <v>604</v>
      </c>
      <c r="I23" s="40">
        <v>75</v>
      </c>
    </row>
    <row r="24" spans="1:11">
      <c r="A24" s="26" t="s">
        <v>6</v>
      </c>
      <c r="B24" s="26" t="s">
        <v>47</v>
      </c>
      <c r="C24" s="26" t="s">
        <v>620</v>
      </c>
      <c r="D24" s="30" t="s">
        <v>585</v>
      </c>
      <c r="E24" s="31" t="s">
        <v>621</v>
      </c>
      <c r="F24" s="26" t="s">
        <v>550</v>
      </c>
      <c r="G24" s="26" t="s">
        <v>559</v>
      </c>
      <c r="H24" s="26" t="s">
        <v>624</v>
      </c>
      <c r="I24" s="40">
        <v>7</v>
      </c>
    </row>
    <row r="25" spans="1:11">
      <c r="A25" s="26" t="s">
        <v>6</v>
      </c>
      <c r="B25" s="26" t="s">
        <v>127</v>
      </c>
      <c r="C25" s="26" t="s">
        <v>620</v>
      </c>
      <c r="D25" s="30" t="s">
        <v>585</v>
      </c>
      <c r="E25" s="31" t="s">
        <v>621</v>
      </c>
      <c r="F25" s="26" t="s">
        <v>550</v>
      </c>
      <c r="G25" s="26" t="s">
        <v>557</v>
      </c>
      <c r="H25" s="26" t="s">
        <v>624</v>
      </c>
      <c r="I25" s="40">
        <v>9</v>
      </c>
      <c r="K25" s="35">
        <v>9</v>
      </c>
    </row>
    <row r="26" spans="1:11">
      <c r="A26" s="26" t="s">
        <v>6</v>
      </c>
      <c r="B26" s="26" t="s">
        <v>147</v>
      </c>
      <c r="C26" s="26" t="s">
        <v>620</v>
      </c>
      <c r="D26" s="30" t="s">
        <v>585</v>
      </c>
      <c r="E26" s="31" t="s">
        <v>621</v>
      </c>
      <c r="F26" s="26" t="s">
        <v>550</v>
      </c>
      <c r="G26" s="26" t="s">
        <v>568</v>
      </c>
      <c r="H26" s="26" t="s">
        <v>624</v>
      </c>
      <c r="I26" s="40">
        <v>3</v>
      </c>
      <c r="K26" s="35">
        <v>3</v>
      </c>
    </row>
    <row r="27" spans="1:11">
      <c r="A27" s="26" t="s">
        <v>6</v>
      </c>
      <c r="B27" s="26" t="s">
        <v>167</v>
      </c>
      <c r="C27" s="26" t="s">
        <v>602</v>
      </c>
      <c r="D27" s="26" t="s">
        <v>603</v>
      </c>
      <c r="E27" s="28">
        <v>44151</v>
      </c>
      <c r="F27" s="26" t="s">
        <v>550</v>
      </c>
      <c r="G27" s="26" t="s">
        <v>551</v>
      </c>
      <c r="H27" s="26" t="s">
        <v>604</v>
      </c>
      <c r="I27" s="40">
        <v>20</v>
      </c>
      <c r="K27" s="35">
        <v>111</v>
      </c>
    </row>
    <row r="28" spans="1:11">
      <c r="A28" s="26" t="s">
        <v>6</v>
      </c>
      <c r="B28" s="26" t="s">
        <v>167</v>
      </c>
      <c r="C28" s="26" t="s">
        <v>602</v>
      </c>
      <c r="D28" s="26" t="s">
        <v>603</v>
      </c>
      <c r="E28" s="27">
        <v>44214</v>
      </c>
      <c r="F28" s="26" t="s">
        <v>566</v>
      </c>
      <c r="G28" s="26" t="s">
        <v>558</v>
      </c>
      <c r="H28" s="26" t="s">
        <v>604</v>
      </c>
      <c r="I28" s="40">
        <v>32</v>
      </c>
    </row>
    <row r="29" spans="1:11">
      <c r="A29" s="26" t="s">
        <v>6</v>
      </c>
      <c r="B29" s="26" t="s">
        <v>167</v>
      </c>
      <c r="C29" s="26" t="s">
        <v>610</v>
      </c>
      <c r="D29" s="26" t="s">
        <v>565</v>
      </c>
      <c r="E29" s="28">
        <v>44273</v>
      </c>
      <c r="F29" s="26" t="s">
        <v>569</v>
      </c>
      <c r="G29" s="26" t="s">
        <v>559</v>
      </c>
      <c r="H29" s="26" t="s">
        <v>604</v>
      </c>
      <c r="I29" s="40">
        <v>59</v>
      </c>
    </row>
    <row r="30" spans="1:11">
      <c r="A30" s="26" t="s">
        <v>6</v>
      </c>
      <c r="B30" s="26" t="s">
        <v>426</v>
      </c>
      <c r="C30" s="26" t="s">
        <v>611</v>
      </c>
      <c r="D30" s="26" t="s">
        <v>565</v>
      </c>
      <c r="E30" s="29">
        <v>44294</v>
      </c>
      <c r="F30" s="26" t="s">
        <v>569</v>
      </c>
      <c r="G30" s="26" t="s">
        <v>551</v>
      </c>
      <c r="H30" s="26" t="s">
        <v>604</v>
      </c>
      <c r="I30" s="40">
        <v>80</v>
      </c>
      <c r="K30" s="35">
        <v>135</v>
      </c>
    </row>
    <row r="31" spans="1:11">
      <c r="A31" s="26" t="s">
        <v>6</v>
      </c>
      <c r="B31" s="26" t="s">
        <v>426</v>
      </c>
      <c r="C31" s="26" t="s">
        <v>611</v>
      </c>
      <c r="D31" s="26" t="s">
        <v>565</v>
      </c>
      <c r="E31" s="29">
        <v>44364</v>
      </c>
      <c r="F31" s="26" t="s">
        <v>587</v>
      </c>
      <c r="G31" s="26" t="s">
        <v>568</v>
      </c>
      <c r="H31" s="26" t="s">
        <v>604</v>
      </c>
      <c r="I31" s="40">
        <v>55</v>
      </c>
    </row>
    <row r="32" spans="1:11">
      <c r="A32" s="26" t="s">
        <v>7</v>
      </c>
      <c r="B32" s="26" t="s">
        <v>208</v>
      </c>
      <c r="C32" s="26" t="s">
        <v>620</v>
      </c>
      <c r="D32" s="30" t="s">
        <v>585</v>
      </c>
      <c r="E32" s="31" t="s">
        <v>621</v>
      </c>
      <c r="F32" s="26" t="s">
        <v>550</v>
      </c>
      <c r="G32" s="26" t="s">
        <v>561</v>
      </c>
      <c r="H32" s="26" t="s">
        <v>623</v>
      </c>
      <c r="I32" s="40">
        <v>5</v>
      </c>
      <c r="K32" s="35">
        <v>5</v>
      </c>
    </row>
    <row r="33" spans="1:11">
      <c r="A33" s="26" t="s">
        <v>7</v>
      </c>
      <c r="B33" s="26" t="s">
        <v>307</v>
      </c>
      <c r="C33" s="26" t="s">
        <v>620</v>
      </c>
      <c r="D33" s="30" t="s">
        <v>585</v>
      </c>
      <c r="E33" s="31" t="s">
        <v>621</v>
      </c>
      <c r="F33" s="26" t="s">
        <v>550</v>
      </c>
      <c r="G33" s="26" t="s">
        <v>556</v>
      </c>
      <c r="H33" s="26" t="s">
        <v>623</v>
      </c>
      <c r="I33" s="40">
        <v>10</v>
      </c>
      <c r="K33" s="35">
        <v>10</v>
      </c>
    </row>
    <row r="34" spans="1:11">
      <c r="A34" s="26" t="s">
        <v>7</v>
      </c>
      <c r="B34" s="26" t="s">
        <v>347</v>
      </c>
      <c r="C34" s="26" t="s">
        <v>620</v>
      </c>
      <c r="D34" s="30" t="s">
        <v>585</v>
      </c>
      <c r="E34" s="31" t="s">
        <v>621</v>
      </c>
      <c r="F34" s="26" t="s">
        <v>550</v>
      </c>
      <c r="G34" s="26" t="s">
        <v>554</v>
      </c>
      <c r="H34" s="26" t="s">
        <v>623</v>
      </c>
      <c r="I34" s="40">
        <v>15</v>
      </c>
      <c r="K34" s="35">
        <v>47</v>
      </c>
    </row>
    <row r="35" spans="1:11">
      <c r="A35" s="26" t="s">
        <v>7</v>
      </c>
      <c r="B35" s="26" t="s">
        <v>347</v>
      </c>
      <c r="C35" s="26" t="s">
        <v>620</v>
      </c>
      <c r="D35" s="30" t="s">
        <v>585</v>
      </c>
      <c r="E35" s="29">
        <v>44223</v>
      </c>
      <c r="F35" s="26" t="s">
        <v>566</v>
      </c>
      <c r="G35" s="26" t="s">
        <v>558</v>
      </c>
      <c r="H35" s="26" t="s">
        <v>623</v>
      </c>
      <c r="I35" s="40">
        <v>32</v>
      </c>
    </row>
    <row r="39" spans="1:11" ht="20.25">
      <c r="A39" s="34" t="s">
        <v>664</v>
      </c>
    </row>
    <row r="40" spans="1:11">
      <c r="A40" s="18" t="s">
        <v>8</v>
      </c>
      <c r="B40" s="18" t="s">
        <v>29</v>
      </c>
      <c r="C40" s="26" t="s">
        <v>626</v>
      </c>
      <c r="D40" s="30" t="s">
        <v>585</v>
      </c>
      <c r="E40" s="31" t="s">
        <v>621</v>
      </c>
      <c r="F40" s="26" t="s">
        <v>550</v>
      </c>
      <c r="G40" s="26" t="s">
        <v>554</v>
      </c>
      <c r="H40" s="26" t="s">
        <v>605</v>
      </c>
      <c r="I40" s="40">
        <v>15</v>
      </c>
      <c r="K40" s="35">
        <v>47</v>
      </c>
    </row>
    <row r="41" spans="1:11">
      <c r="A41" s="18" t="s">
        <v>8</v>
      </c>
      <c r="B41" s="18" t="s">
        <v>29</v>
      </c>
      <c r="C41" s="26" t="s">
        <v>626</v>
      </c>
      <c r="D41" s="30" t="s">
        <v>585</v>
      </c>
      <c r="E41" s="29">
        <v>44223</v>
      </c>
      <c r="F41" s="26" t="s">
        <v>566</v>
      </c>
      <c r="G41" s="26" t="s">
        <v>558</v>
      </c>
      <c r="H41" s="26" t="s">
        <v>605</v>
      </c>
      <c r="I41" s="40">
        <v>32</v>
      </c>
    </row>
    <row r="42" spans="1:11" ht="14.25">
      <c r="A42" s="19" t="s">
        <v>8</v>
      </c>
      <c r="B42" s="19" t="s">
        <v>69</v>
      </c>
      <c r="C42" s="26" t="s">
        <v>626</v>
      </c>
      <c r="D42" s="30" t="s">
        <v>585</v>
      </c>
      <c r="E42" s="31" t="s">
        <v>621</v>
      </c>
      <c r="F42" s="26" t="s">
        <v>550</v>
      </c>
      <c r="G42" s="26" t="s">
        <v>559</v>
      </c>
      <c r="H42" s="26" t="s">
        <v>605</v>
      </c>
      <c r="I42" s="40">
        <v>7</v>
      </c>
      <c r="K42" s="35">
        <v>7</v>
      </c>
    </row>
    <row r="43" spans="1:11">
      <c r="A43" s="26" t="s">
        <v>8</v>
      </c>
      <c r="B43" s="26" t="s">
        <v>308</v>
      </c>
      <c r="C43" s="26" t="s">
        <v>611</v>
      </c>
      <c r="D43" s="26" t="s">
        <v>565</v>
      </c>
      <c r="E43" s="29">
        <v>44294</v>
      </c>
      <c r="F43" s="26" t="s">
        <v>569</v>
      </c>
      <c r="G43" s="26" t="s">
        <v>551</v>
      </c>
      <c r="H43" s="26" t="s">
        <v>604</v>
      </c>
      <c r="I43" s="40">
        <v>80</v>
      </c>
      <c r="K43" s="35">
        <v>137</v>
      </c>
    </row>
    <row r="44" spans="1:11">
      <c r="A44" s="26" t="s">
        <v>8</v>
      </c>
      <c r="B44" s="26" t="s">
        <v>308</v>
      </c>
      <c r="C44" s="26" t="s">
        <v>611</v>
      </c>
      <c r="D44" s="26" t="s">
        <v>565</v>
      </c>
      <c r="E44" s="29">
        <v>44364</v>
      </c>
      <c r="F44" s="26" t="s">
        <v>587</v>
      </c>
      <c r="G44" s="26" t="s">
        <v>562</v>
      </c>
      <c r="H44" s="26" t="s">
        <v>604</v>
      </c>
      <c r="I44" s="40">
        <v>57</v>
      </c>
    </row>
    <row r="45" spans="1:11">
      <c r="A45" s="26" t="s">
        <v>8</v>
      </c>
      <c r="B45" s="26" t="s">
        <v>348</v>
      </c>
      <c r="C45" s="26" t="s">
        <v>606</v>
      </c>
      <c r="D45" s="26" t="s">
        <v>603</v>
      </c>
      <c r="E45" s="28">
        <v>44151</v>
      </c>
      <c r="F45" s="26" t="s">
        <v>550</v>
      </c>
      <c r="G45" s="26" t="s">
        <v>554</v>
      </c>
      <c r="H45" s="26" t="s">
        <v>605</v>
      </c>
      <c r="I45" s="40">
        <v>15</v>
      </c>
      <c r="K45" s="35">
        <v>184</v>
      </c>
    </row>
    <row r="46" spans="1:11">
      <c r="A46" s="26" t="s">
        <v>8</v>
      </c>
      <c r="B46" s="26" t="s">
        <v>348</v>
      </c>
      <c r="C46" s="26" t="s">
        <v>606</v>
      </c>
      <c r="D46" s="26" t="s">
        <v>603</v>
      </c>
      <c r="E46" s="27">
        <v>44214</v>
      </c>
      <c r="F46" s="26" t="s">
        <v>566</v>
      </c>
      <c r="G46" s="26" t="s">
        <v>557</v>
      </c>
      <c r="H46" s="26" t="s">
        <v>607</v>
      </c>
      <c r="I46" s="40">
        <v>34</v>
      </c>
    </row>
    <row r="47" spans="1:11">
      <c r="A47" s="26" t="s">
        <v>8</v>
      </c>
      <c r="B47" s="26" t="s">
        <v>348</v>
      </c>
      <c r="C47" s="26" t="s">
        <v>610</v>
      </c>
      <c r="D47" s="26" t="s">
        <v>565</v>
      </c>
      <c r="E47" s="28">
        <v>44273</v>
      </c>
      <c r="F47" s="26" t="s">
        <v>569</v>
      </c>
      <c r="G47" s="26" t="s">
        <v>551</v>
      </c>
      <c r="H47" s="26" t="s">
        <v>605</v>
      </c>
      <c r="I47" s="40">
        <v>80</v>
      </c>
    </row>
    <row r="48" spans="1:11">
      <c r="A48" s="26" t="s">
        <v>8</v>
      </c>
      <c r="B48" s="26" t="s">
        <v>348</v>
      </c>
      <c r="C48" s="26" t="s">
        <v>610</v>
      </c>
      <c r="D48" s="26" t="s">
        <v>565</v>
      </c>
      <c r="E48" s="31" t="s">
        <v>612</v>
      </c>
      <c r="F48" s="26"/>
      <c r="G48" s="26" t="s">
        <v>613</v>
      </c>
      <c r="H48" s="26" t="s">
        <v>605</v>
      </c>
      <c r="I48" s="40">
        <v>55</v>
      </c>
    </row>
    <row r="49" spans="1:11">
      <c r="A49" s="18" t="s">
        <v>8</v>
      </c>
      <c r="B49" s="18" t="s">
        <v>328</v>
      </c>
      <c r="C49" s="26" t="s">
        <v>626</v>
      </c>
      <c r="D49" s="30" t="s">
        <v>585</v>
      </c>
      <c r="E49" s="31" t="s">
        <v>621</v>
      </c>
      <c r="F49" s="26" t="s">
        <v>550</v>
      </c>
      <c r="G49" s="26" t="s">
        <v>556</v>
      </c>
      <c r="H49" s="26" t="s">
        <v>605</v>
      </c>
      <c r="I49" s="40">
        <v>10</v>
      </c>
      <c r="K49" s="35">
        <v>10</v>
      </c>
    </row>
    <row r="50" spans="1:11">
      <c r="A50" s="26" t="s">
        <v>8</v>
      </c>
      <c r="B50" s="26" t="s">
        <v>408</v>
      </c>
      <c r="C50" s="26" t="s">
        <v>606</v>
      </c>
      <c r="D50" s="26" t="s">
        <v>603</v>
      </c>
      <c r="E50" s="28">
        <v>44151</v>
      </c>
      <c r="F50" s="26" t="s">
        <v>550</v>
      </c>
      <c r="G50" s="26" t="s">
        <v>556</v>
      </c>
      <c r="H50" s="26" t="s">
        <v>605</v>
      </c>
      <c r="I50" s="40">
        <v>10</v>
      </c>
      <c r="K50" s="35">
        <v>40</v>
      </c>
    </row>
    <row r="51" spans="1:11">
      <c r="A51" s="26" t="s">
        <v>8</v>
      </c>
      <c r="B51" s="26" t="s">
        <v>408</v>
      </c>
      <c r="C51" s="26" t="s">
        <v>606</v>
      </c>
      <c r="D51" s="26" t="s">
        <v>603</v>
      </c>
      <c r="E51" s="27">
        <v>44214</v>
      </c>
      <c r="F51" s="26" t="s">
        <v>566</v>
      </c>
      <c r="G51" s="26" t="s">
        <v>559</v>
      </c>
      <c r="H51" s="26" t="s">
        <v>607</v>
      </c>
      <c r="I51" s="40">
        <v>30</v>
      </c>
    </row>
    <row r="52" spans="1:11" ht="14.25">
      <c r="A52" s="19" t="s">
        <v>10</v>
      </c>
      <c r="B52" s="19" t="s">
        <v>91</v>
      </c>
      <c r="C52" s="26" t="s">
        <v>626</v>
      </c>
      <c r="D52" s="30" t="s">
        <v>585</v>
      </c>
      <c r="E52" s="31" t="s">
        <v>621</v>
      </c>
      <c r="F52" s="26" t="s">
        <v>550</v>
      </c>
      <c r="G52" s="26" t="s">
        <v>558</v>
      </c>
      <c r="H52" s="26" t="s">
        <v>614</v>
      </c>
      <c r="I52" s="40">
        <v>8</v>
      </c>
      <c r="K52" s="35">
        <v>8</v>
      </c>
    </row>
    <row r="53" spans="1:11">
      <c r="A53" s="26" t="s">
        <v>10</v>
      </c>
      <c r="B53" s="26" t="s">
        <v>131</v>
      </c>
      <c r="C53" s="26" t="s">
        <v>606</v>
      </c>
      <c r="D53" s="26" t="s">
        <v>603</v>
      </c>
      <c r="E53" s="28">
        <v>44151</v>
      </c>
      <c r="F53" s="26" t="s">
        <v>550</v>
      </c>
      <c r="G53" s="26" t="s">
        <v>560</v>
      </c>
      <c r="H53" s="26" t="s">
        <v>607</v>
      </c>
      <c r="I53" s="40">
        <v>6</v>
      </c>
      <c r="K53" s="35">
        <v>6</v>
      </c>
    </row>
    <row r="54" spans="1:11">
      <c r="A54" s="26" t="s">
        <v>10</v>
      </c>
      <c r="B54" s="26" t="s">
        <v>151</v>
      </c>
      <c r="C54" s="26" t="s">
        <v>606</v>
      </c>
      <c r="D54" s="26" t="s">
        <v>603</v>
      </c>
      <c r="E54" s="28">
        <v>44151</v>
      </c>
      <c r="F54" s="26" t="s">
        <v>550</v>
      </c>
      <c r="G54" s="26" t="s">
        <v>560</v>
      </c>
      <c r="H54" s="26" t="s">
        <v>607</v>
      </c>
      <c r="I54" s="40">
        <v>6</v>
      </c>
      <c r="K54" s="35">
        <v>66</v>
      </c>
    </row>
    <row r="55" spans="1:11">
      <c r="A55" s="26" t="s">
        <v>10</v>
      </c>
      <c r="B55" s="26" t="s">
        <v>151</v>
      </c>
      <c r="C55" s="26" t="s">
        <v>611</v>
      </c>
      <c r="D55" s="26" t="s">
        <v>565</v>
      </c>
      <c r="E55" s="27">
        <v>44294</v>
      </c>
      <c r="F55" s="26" t="s">
        <v>569</v>
      </c>
      <c r="G55" s="26" t="s">
        <v>558</v>
      </c>
      <c r="H55" s="26" t="s">
        <v>614</v>
      </c>
      <c r="I55" s="40">
        <v>60</v>
      </c>
    </row>
    <row r="56" spans="1:11">
      <c r="A56" s="26" t="s">
        <v>10</v>
      </c>
      <c r="B56" s="26" t="s">
        <v>251</v>
      </c>
      <c r="C56" s="26" t="s">
        <v>619</v>
      </c>
      <c r="D56" s="26" t="s">
        <v>603</v>
      </c>
      <c r="E56" s="27">
        <v>44280</v>
      </c>
      <c r="F56" s="26" t="s">
        <v>600</v>
      </c>
      <c r="G56" s="26"/>
      <c r="H56" s="26" t="s">
        <v>618</v>
      </c>
      <c r="I56" s="40">
        <v>50</v>
      </c>
      <c r="K56" s="35">
        <v>50</v>
      </c>
    </row>
    <row r="57" spans="1:11">
      <c r="A57" s="26" t="s">
        <v>11</v>
      </c>
      <c r="B57" s="26" t="s">
        <v>52</v>
      </c>
      <c r="C57" s="26" t="s">
        <v>619</v>
      </c>
      <c r="D57" s="26" t="s">
        <v>603</v>
      </c>
      <c r="E57" s="12">
        <v>44280</v>
      </c>
      <c r="F57" s="26" t="s">
        <v>600</v>
      </c>
      <c r="G57" s="26"/>
      <c r="H57" s="26" t="s">
        <v>618</v>
      </c>
      <c r="I57" s="40">
        <v>50</v>
      </c>
      <c r="K57" s="35">
        <v>50</v>
      </c>
    </row>
    <row r="58" spans="1:11">
      <c r="A58" s="26" t="s">
        <v>11</v>
      </c>
      <c r="B58" s="26" t="s">
        <v>72</v>
      </c>
      <c r="C58" s="26" t="s">
        <v>619</v>
      </c>
      <c r="D58" s="26" t="s">
        <v>603</v>
      </c>
      <c r="E58" s="12">
        <v>44280</v>
      </c>
      <c r="F58" s="26" t="s">
        <v>600</v>
      </c>
      <c r="G58" s="26"/>
      <c r="H58" s="26" t="s">
        <v>618</v>
      </c>
      <c r="I58" s="40">
        <v>50</v>
      </c>
      <c r="K58" s="40">
        <v>50</v>
      </c>
    </row>
    <row r="59" spans="1:11">
      <c r="A59" s="26" t="s">
        <v>11</v>
      </c>
      <c r="B59" s="26" t="s">
        <v>92</v>
      </c>
      <c r="C59" s="26" t="s">
        <v>619</v>
      </c>
      <c r="D59" s="26" t="s">
        <v>603</v>
      </c>
      <c r="E59" s="12">
        <v>44280</v>
      </c>
      <c r="F59" s="26" t="s">
        <v>600</v>
      </c>
      <c r="G59" s="26"/>
      <c r="H59" s="26" t="s">
        <v>618</v>
      </c>
      <c r="I59" s="40">
        <v>50</v>
      </c>
      <c r="K59" s="40">
        <v>50</v>
      </c>
    </row>
    <row r="60" spans="1:11">
      <c r="A60" s="26" t="s">
        <v>11</v>
      </c>
      <c r="B60" s="26" t="s">
        <v>112</v>
      </c>
      <c r="C60" s="26" t="s">
        <v>619</v>
      </c>
      <c r="D60" s="26" t="s">
        <v>603</v>
      </c>
      <c r="E60" s="12">
        <v>44280</v>
      </c>
      <c r="F60" s="26" t="s">
        <v>600</v>
      </c>
      <c r="G60" s="26"/>
      <c r="H60" s="26" t="s">
        <v>618</v>
      </c>
      <c r="I60" s="40">
        <v>50</v>
      </c>
      <c r="K60" s="40">
        <v>50</v>
      </c>
    </row>
    <row r="61" spans="1:11">
      <c r="A61" s="26" t="s">
        <v>11</v>
      </c>
      <c r="B61" s="26" t="s">
        <v>152</v>
      </c>
      <c r="C61" s="26" t="s">
        <v>619</v>
      </c>
      <c r="D61" s="26" t="s">
        <v>603</v>
      </c>
      <c r="E61" s="12">
        <v>44280</v>
      </c>
      <c r="F61" s="26" t="s">
        <v>600</v>
      </c>
      <c r="G61" s="26"/>
      <c r="H61" s="26" t="s">
        <v>618</v>
      </c>
      <c r="I61" s="41">
        <v>50</v>
      </c>
      <c r="K61" s="41">
        <v>50</v>
      </c>
    </row>
    <row r="62" spans="1:11">
      <c r="A62" s="26" t="s">
        <v>11</v>
      </c>
      <c r="B62" s="26" t="s">
        <v>172</v>
      </c>
      <c r="C62" s="26" t="s">
        <v>619</v>
      </c>
      <c r="D62" s="26" t="s">
        <v>603</v>
      </c>
      <c r="E62" s="12">
        <v>44280</v>
      </c>
      <c r="F62" s="26" t="s">
        <v>600</v>
      </c>
      <c r="G62" s="26"/>
      <c r="H62" s="26" t="s">
        <v>618</v>
      </c>
      <c r="I62" s="40">
        <v>50</v>
      </c>
      <c r="K62" s="40">
        <v>50</v>
      </c>
    </row>
    <row r="63" spans="1:11">
      <c r="A63" s="26" t="s">
        <v>11</v>
      </c>
      <c r="B63" s="26" t="s">
        <v>272</v>
      </c>
      <c r="C63" s="26" t="s">
        <v>619</v>
      </c>
      <c r="D63" s="26" t="s">
        <v>603</v>
      </c>
      <c r="E63" s="12">
        <v>44280</v>
      </c>
      <c r="F63" s="26" t="s">
        <v>600</v>
      </c>
      <c r="G63" s="26"/>
      <c r="H63" s="26" t="s">
        <v>618</v>
      </c>
      <c r="I63" s="40">
        <v>50</v>
      </c>
      <c r="K63" s="40">
        <v>50</v>
      </c>
    </row>
    <row r="64" spans="1:11">
      <c r="A64" s="26" t="s">
        <v>11</v>
      </c>
      <c r="B64" s="26" t="s">
        <v>468</v>
      </c>
      <c r="C64" s="26" t="s">
        <v>619</v>
      </c>
      <c r="D64" s="26" t="s">
        <v>603</v>
      </c>
      <c r="E64" s="12">
        <v>44280</v>
      </c>
      <c r="F64" s="26" t="s">
        <v>600</v>
      </c>
      <c r="G64" s="26"/>
      <c r="H64" s="26" t="s">
        <v>618</v>
      </c>
      <c r="I64" s="40">
        <v>50</v>
      </c>
      <c r="K64" s="40">
        <v>50</v>
      </c>
    </row>
    <row r="65" spans="1:11">
      <c r="A65" s="26" t="s">
        <v>11</v>
      </c>
      <c r="B65" s="26" t="s">
        <v>485</v>
      </c>
      <c r="C65" s="26" t="s">
        <v>619</v>
      </c>
      <c r="D65" s="26" t="s">
        <v>603</v>
      </c>
      <c r="E65" s="12">
        <v>44280</v>
      </c>
      <c r="F65" s="26" t="s">
        <v>600</v>
      </c>
      <c r="G65" s="26"/>
      <c r="H65" s="26" t="s">
        <v>618</v>
      </c>
      <c r="I65" s="40">
        <v>50</v>
      </c>
      <c r="K65" s="40">
        <v>50</v>
      </c>
    </row>
    <row r="66" spans="1:11">
      <c r="A66" s="26" t="s">
        <v>11</v>
      </c>
      <c r="B66" s="26" t="s">
        <v>514</v>
      </c>
      <c r="C66" s="26" t="s">
        <v>619</v>
      </c>
      <c r="D66" s="26" t="s">
        <v>603</v>
      </c>
      <c r="E66" s="12">
        <v>44280</v>
      </c>
      <c r="F66" s="26" t="s">
        <v>600</v>
      </c>
      <c r="G66" s="26"/>
      <c r="H66" s="26" t="s">
        <v>618</v>
      </c>
      <c r="I66" s="40">
        <v>50</v>
      </c>
      <c r="K66" s="40">
        <v>50</v>
      </c>
    </row>
    <row r="67" spans="1:11" ht="15">
      <c r="A67" s="26" t="s">
        <v>12</v>
      </c>
      <c r="B67" s="26" t="s">
        <v>33</v>
      </c>
      <c r="C67" s="22" t="s">
        <v>630</v>
      </c>
      <c r="D67" s="23" t="s">
        <v>603</v>
      </c>
      <c r="E67" s="27">
        <v>44001</v>
      </c>
      <c r="F67" s="26" t="s">
        <v>600</v>
      </c>
      <c r="G67" s="26"/>
      <c r="H67" s="26" t="s">
        <v>631</v>
      </c>
      <c r="I67" s="40">
        <v>85</v>
      </c>
      <c r="K67" s="40">
        <v>85</v>
      </c>
    </row>
    <row r="68" spans="1:11" ht="15">
      <c r="A68" s="26" t="s">
        <v>12</v>
      </c>
      <c r="B68" s="26" t="s">
        <v>73</v>
      </c>
      <c r="C68" s="22" t="s">
        <v>630</v>
      </c>
      <c r="D68" s="23" t="s">
        <v>603</v>
      </c>
      <c r="E68" s="27">
        <v>44001</v>
      </c>
      <c r="F68" s="26" t="s">
        <v>600</v>
      </c>
      <c r="G68" s="26"/>
      <c r="H68" s="26" t="s">
        <v>631</v>
      </c>
      <c r="I68" s="40">
        <v>85</v>
      </c>
      <c r="K68" s="40">
        <v>85</v>
      </c>
    </row>
    <row r="69" spans="1:11" ht="15">
      <c r="A69" s="26" t="s">
        <v>12</v>
      </c>
      <c r="B69" s="26" t="s">
        <v>133</v>
      </c>
      <c r="C69" s="22" t="s">
        <v>630</v>
      </c>
      <c r="D69" s="23" t="s">
        <v>603</v>
      </c>
      <c r="E69" s="27">
        <v>44001</v>
      </c>
      <c r="F69" s="26" t="s">
        <v>600</v>
      </c>
      <c r="G69" s="26"/>
      <c r="H69" s="26" t="s">
        <v>631</v>
      </c>
      <c r="I69" s="40">
        <v>85</v>
      </c>
      <c r="K69" s="40">
        <v>85</v>
      </c>
    </row>
    <row r="70" spans="1:11">
      <c r="A70" s="26" t="s">
        <v>12</v>
      </c>
      <c r="B70" s="25" t="s">
        <v>153</v>
      </c>
      <c r="C70" s="20" t="s">
        <v>628</v>
      </c>
      <c r="D70" s="20" t="s">
        <v>629</v>
      </c>
      <c r="E70" s="21">
        <v>44350</v>
      </c>
      <c r="F70" s="25" t="s">
        <v>600</v>
      </c>
      <c r="G70" s="25"/>
      <c r="H70" s="25" t="s">
        <v>604</v>
      </c>
      <c r="I70" s="42">
        <v>50</v>
      </c>
      <c r="K70" s="42">
        <v>50</v>
      </c>
    </row>
    <row r="71" spans="1:11">
      <c r="A71" s="26" t="s">
        <v>12</v>
      </c>
      <c r="B71" s="26" t="s">
        <v>173</v>
      </c>
      <c r="C71" s="26" t="s">
        <v>626</v>
      </c>
      <c r="D71" s="30" t="s">
        <v>585</v>
      </c>
      <c r="E71" s="31" t="s">
        <v>621</v>
      </c>
      <c r="F71" s="26" t="s">
        <v>550</v>
      </c>
      <c r="G71" s="26" t="s">
        <v>557</v>
      </c>
      <c r="H71" s="26" t="s">
        <v>627</v>
      </c>
      <c r="I71" s="40">
        <v>9</v>
      </c>
      <c r="K71" s="40">
        <v>9</v>
      </c>
    </row>
    <row r="72" spans="1:11" ht="15">
      <c r="A72" s="26" t="s">
        <v>12</v>
      </c>
      <c r="B72" s="26" t="s">
        <v>193</v>
      </c>
      <c r="C72" s="22" t="s">
        <v>630</v>
      </c>
      <c r="D72" s="23" t="s">
        <v>603</v>
      </c>
      <c r="E72" s="27">
        <v>44001</v>
      </c>
      <c r="F72" s="26" t="s">
        <v>600</v>
      </c>
      <c r="G72" s="26"/>
      <c r="H72" s="26" t="s">
        <v>632</v>
      </c>
      <c r="I72" s="40">
        <v>85</v>
      </c>
      <c r="K72" s="40">
        <v>85</v>
      </c>
    </row>
    <row r="73" spans="1:11" ht="15">
      <c r="A73" s="26" t="s">
        <v>12</v>
      </c>
      <c r="B73" s="26" t="s">
        <v>233</v>
      </c>
      <c r="C73" s="22" t="s">
        <v>630</v>
      </c>
      <c r="D73" s="23" t="s">
        <v>603</v>
      </c>
      <c r="E73" s="27">
        <v>44001</v>
      </c>
      <c r="F73" s="26" t="s">
        <v>600</v>
      </c>
      <c r="G73" s="26"/>
      <c r="H73" s="26" t="s">
        <v>632</v>
      </c>
      <c r="I73" s="40">
        <v>85</v>
      </c>
      <c r="K73" s="40">
        <v>85</v>
      </c>
    </row>
    <row r="74" spans="1:11" ht="15">
      <c r="A74" s="26" t="s">
        <v>12</v>
      </c>
      <c r="B74" s="26" t="s">
        <v>253</v>
      </c>
      <c r="C74" s="22" t="s">
        <v>630</v>
      </c>
      <c r="D74" s="23" t="s">
        <v>603</v>
      </c>
      <c r="E74" s="27">
        <v>44001</v>
      </c>
      <c r="F74" s="26" t="s">
        <v>600</v>
      </c>
      <c r="G74" s="26"/>
      <c r="H74" s="26" t="s">
        <v>632</v>
      </c>
      <c r="I74" s="40">
        <v>85</v>
      </c>
      <c r="K74" s="40">
        <v>85</v>
      </c>
    </row>
    <row r="75" spans="1:11" ht="15">
      <c r="A75" s="26" t="s">
        <v>12</v>
      </c>
      <c r="B75" s="26" t="s">
        <v>312</v>
      </c>
      <c r="C75" s="22" t="s">
        <v>630</v>
      </c>
      <c r="D75" s="23" t="s">
        <v>603</v>
      </c>
      <c r="E75" s="27">
        <v>44001</v>
      </c>
      <c r="F75" s="26" t="s">
        <v>600</v>
      </c>
      <c r="G75" s="26"/>
      <c r="H75" s="26" t="s">
        <v>633</v>
      </c>
      <c r="I75" s="40">
        <v>85</v>
      </c>
      <c r="K75" s="40">
        <v>85</v>
      </c>
    </row>
    <row r="76" spans="1:11" ht="15">
      <c r="A76" s="26" t="s">
        <v>12</v>
      </c>
      <c r="B76" s="26" t="s">
        <v>352</v>
      </c>
      <c r="C76" s="22" t="s">
        <v>630</v>
      </c>
      <c r="D76" s="23" t="s">
        <v>603</v>
      </c>
      <c r="E76" s="27">
        <v>44001</v>
      </c>
      <c r="F76" s="26" t="s">
        <v>600</v>
      </c>
      <c r="G76" s="26"/>
      <c r="H76" s="26" t="s">
        <v>631</v>
      </c>
      <c r="I76" s="40">
        <v>85</v>
      </c>
      <c r="K76" s="40">
        <v>85</v>
      </c>
    </row>
    <row r="77" spans="1:11" ht="15">
      <c r="A77" s="26" t="s">
        <v>12</v>
      </c>
      <c r="B77" s="26" t="s">
        <v>372</v>
      </c>
      <c r="C77" s="22" t="s">
        <v>630</v>
      </c>
      <c r="D77" s="23" t="s">
        <v>603</v>
      </c>
      <c r="E77" s="27">
        <v>44001</v>
      </c>
      <c r="F77" s="26" t="s">
        <v>600</v>
      </c>
      <c r="G77" s="26"/>
      <c r="H77" s="26" t="s">
        <v>633</v>
      </c>
      <c r="I77" s="40">
        <v>85</v>
      </c>
      <c r="K77" s="40">
        <v>85</v>
      </c>
    </row>
    <row r="78" spans="1:11" ht="15">
      <c r="A78" s="26" t="s">
        <v>12</v>
      </c>
      <c r="B78" s="26" t="s">
        <v>392</v>
      </c>
      <c r="C78" s="22" t="s">
        <v>630</v>
      </c>
      <c r="D78" s="23" t="s">
        <v>603</v>
      </c>
      <c r="E78" s="27">
        <v>44001</v>
      </c>
      <c r="F78" s="26" t="s">
        <v>600</v>
      </c>
      <c r="G78" s="26"/>
      <c r="H78" s="26" t="s">
        <v>633</v>
      </c>
      <c r="I78" s="40">
        <v>85</v>
      </c>
      <c r="K78" s="40">
        <v>85</v>
      </c>
    </row>
    <row r="79" spans="1:11">
      <c r="A79" s="26" t="s">
        <v>12</v>
      </c>
      <c r="B79" s="26" t="s">
        <v>412</v>
      </c>
      <c r="C79" s="26" t="s">
        <v>611</v>
      </c>
      <c r="D79" s="26" t="s">
        <v>565</v>
      </c>
      <c r="E79" s="29">
        <v>44294</v>
      </c>
      <c r="F79" s="26" t="s">
        <v>569</v>
      </c>
      <c r="G79" s="26" t="s">
        <v>551</v>
      </c>
      <c r="H79" s="26" t="s">
        <v>604</v>
      </c>
      <c r="I79" s="40">
        <v>80</v>
      </c>
      <c r="K79" s="35">
        <v>318</v>
      </c>
    </row>
    <row r="80" spans="1:11">
      <c r="A80" s="26" t="s">
        <v>12</v>
      </c>
      <c r="B80" s="26" t="s">
        <v>412</v>
      </c>
      <c r="C80" s="26" t="s">
        <v>611</v>
      </c>
      <c r="D80" s="26" t="s">
        <v>565</v>
      </c>
      <c r="E80" s="29">
        <v>44364</v>
      </c>
      <c r="F80" s="26" t="s">
        <v>587</v>
      </c>
      <c r="G80" s="26" t="s">
        <v>560</v>
      </c>
      <c r="H80" s="26" t="s">
        <v>604</v>
      </c>
      <c r="I80" s="40">
        <v>98</v>
      </c>
    </row>
    <row r="81" spans="1:11">
      <c r="A81" s="26" t="s">
        <v>12</v>
      </c>
      <c r="B81" s="25" t="s">
        <v>412</v>
      </c>
      <c r="C81" s="20" t="s">
        <v>628</v>
      </c>
      <c r="D81" s="20" t="s">
        <v>629</v>
      </c>
      <c r="E81" s="21">
        <v>44350</v>
      </c>
      <c r="F81" s="25" t="s">
        <v>600</v>
      </c>
      <c r="G81" s="25"/>
      <c r="H81" s="25" t="s">
        <v>604</v>
      </c>
      <c r="I81" s="42">
        <v>50</v>
      </c>
    </row>
    <row r="82" spans="1:11" ht="15">
      <c r="A82" s="26" t="s">
        <v>12</v>
      </c>
      <c r="B82" s="26" t="s">
        <v>412</v>
      </c>
      <c r="C82" s="25" t="s">
        <v>634</v>
      </c>
      <c r="D82" s="23" t="s">
        <v>603</v>
      </c>
      <c r="E82" s="27">
        <v>44001</v>
      </c>
      <c r="F82" s="26" t="s">
        <v>600</v>
      </c>
      <c r="G82" s="26"/>
      <c r="H82" s="26" t="s">
        <v>631</v>
      </c>
      <c r="I82" s="40">
        <v>90</v>
      </c>
    </row>
    <row r="83" spans="1:11" ht="15">
      <c r="A83" s="26" t="s">
        <v>13</v>
      </c>
      <c r="B83" s="26" t="s">
        <v>94</v>
      </c>
      <c r="C83" s="22" t="s">
        <v>630</v>
      </c>
      <c r="D83" s="23" t="s">
        <v>603</v>
      </c>
      <c r="E83" s="27">
        <v>44001</v>
      </c>
      <c r="F83" s="26" t="s">
        <v>600</v>
      </c>
      <c r="G83" s="26"/>
      <c r="H83" s="26" t="s">
        <v>633</v>
      </c>
      <c r="I83" s="40">
        <v>85</v>
      </c>
      <c r="K83" s="40">
        <v>85</v>
      </c>
    </row>
    <row r="84" spans="1:11" ht="15">
      <c r="A84" s="26" t="s">
        <v>13</v>
      </c>
      <c r="B84" s="26" t="s">
        <v>114</v>
      </c>
      <c r="C84" s="22" t="s">
        <v>630</v>
      </c>
      <c r="D84" s="23" t="s">
        <v>603</v>
      </c>
      <c r="E84" s="27">
        <v>44001</v>
      </c>
      <c r="F84" s="26" t="s">
        <v>600</v>
      </c>
      <c r="G84" s="26"/>
      <c r="H84" s="26" t="s">
        <v>632</v>
      </c>
      <c r="I84" s="40">
        <v>85</v>
      </c>
      <c r="K84" s="40">
        <v>85</v>
      </c>
    </row>
    <row r="85" spans="1:11" ht="15">
      <c r="A85" s="26" t="s">
        <v>13</v>
      </c>
      <c r="B85" s="26" t="s">
        <v>154</v>
      </c>
      <c r="C85" s="25" t="s">
        <v>634</v>
      </c>
      <c r="D85" s="23" t="s">
        <v>603</v>
      </c>
      <c r="E85" s="27">
        <v>44001</v>
      </c>
      <c r="F85" s="26" t="s">
        <v>600</v>
      </c>
      <c r="G85" s="26"/>
      <c r="H85" s="26" t="s">
        <v>632</v>
      </c>
      <c r="I85" s="40">
        <v>90</v>
      </c>
      <c r="K85" s="40">
        <v>90</v>
      </c>
    </row>
    <row r="86" spans="1:11" ht="15">
      <c r="A86" s="26" t="s">
        <v>13</v>
      </c>
      <c r="B86" s="26" t="s">
        <v>194</v>
      </c>
      <c r="C86" s="22" t="s">
        <v>630</v>
      </c>
      <c r="D86" s="23" t="s">
        <v>603</v>
      </c>
      <c r="E86" s="27">
        <v>44001</v>
      </c>
      <c r="F86" s="26" t="s">
        <v>600</v>
      </c>
      <c r="G86" s="26"/>
      <c r="H86" s="26" t="s">
        <v>632</v>
      </c>
      <c r="I86" s="40">
        <v>85</v>
      </c>
      <c r="K86" s="40">
        <v>85</v>
      </c>
    </row>
    <row r="87" spans="1:11" ht="15">
      <c r="A87" s="26" t="s">
        <v>13</v>
      </c>
      <c r="B87" s="26" t="s">
        <v>214</v>
      </c>
      <c r="C87" s="25" t="s">
        <v>634</v>
      </c>
      <c r="D87" s="23" t="s">
        <v>603</v>
      </c>
      <c r="E87" s="27">
        <v>44001</v>
      </c>
      <c r="F87" s="26" t="s">
        <v>600</v>
      </c>
      <c r="G87" s="26"/>
      <c r="H87" s="26" t="s">
        <v>632</v>
      </c>
      <c r="I87" s="40">
        <v>90</v>
      </c>
      <c r="K87" s="40">
        <v>90</v>
      </c>
    </row>
    <row r="88" spans="1:11" ht="15">
      <c r="A88" s="26" t="s">
        <v>13</v>
      </c>
      <c r="B88" s="26" t="s">
        <v>234</v>
      </c>
      <c r="C88" s="22" t="s">
        <v>630</v>
      </c>
      <c r="D88" s="23" t="s">
        <v>603</v>
      </c>
      <c r="E88" s="27">
        <v>44001</v>
      </c>
      <c r="F88" s="26" t="s">
        <v>600</v>
      </c>
      <c r="G88" s="26"/>
      <c r="H88" s="26" t="s">
        <v>632</v>
      </c>
      <c r="I88" s="40">
        <v>85</v>
      </c>
      <c r="K88" s="40">
        <v>85</v>
      </c>
    </row>
    <row r="89" spans="1:11" ht="15">
      <c r="A89" s="26" t="s">
        <v>13</v>
      </c>
      <c r="B89" s="26" t="s">
        <v>254</v>
      </c>
      <c r="C89" s="22" t="s">
        <v>630</v>
      </c>
      <c r="D89" s="23" t="s">
        <v>603</v>
      </c>
      <c r="E89" s="27">
        <v>44001</v>
      </c>
      <c r="F89" s="26" t="s">
        <v>600</v>
      </c>
      <c r="G89" s="26"/>
      <c r="H89" s="26" t="s">
        <v>632</v>
      </c>
      <c r="I89" s="40">
        <v>85</v>
      </c>
      <c r="K89" s="40">
        <v>85</v>
      </c>
    </row>
    <row r="90" spans="1:11" ht="15">
      <c r="A90" s="26" t="s">
        <v>13</v>
      </c>
      <c r="B90" s="26" t="s">
        <v>274</v>
      </c>
      <c r="C90" s="22" t="s">
        <v>630</v>
      </c>
      <c r="D90" s="23" t="s">
        <v>603</v>
      </c>
      <c r="E90" s="27">
        <v>44001</v>
      </c>
      <c r="F90" s="26" t="s">
        <v>600</v>
      </c>
      <c r="G90" s="26"/>
      <c r="H90" s="26" t="s">
        <v>633</v>
      </c>
      <c r="I90" s="40">
        <v>85</v>
      </c>
      <c r="K90" s="40">
        <v>85</v>
      </c>
    </row>
    <row r="91" spans="1:11" ht="15">
      <c r="A91" s="26" t="s">
        <v>13</v>
      </c>
      <c r="B91" s="26" t="s">
        <v>333</v>
      </c>
      <c r="C91" s="22" t="s">
        <v>630</v>
      </c>
      <c r="D91" s="23" t="s">
        <v>603</v>
      </c>
      <c r="E91" s="27">
        <v>44001</v>
      </c>
      <c r="F91" s="26" t="s">
        <v>600</v>
      </c>
      <c r="G91" s="26"/>
      <c r="H91" s="26" t="s">
        <v>632</v>
      </c>
      <c r="I91" s="40">
        <v>85</v>
      </c>
      <c r="K91" s="40">
        <v>85</v>
      </c>
    </row>
    <row r="92" spans="1:11" ht="15">
      <c r="A92" s="26" t="s">
        <v>13</v>
      </c>
      <c r="B92" s="26" t="s">
        <v>353</v>
      </c>
      <c r="C92" s="22" t="s">
        <v>630</v>
      </c>
      <c r="D92" s="23" t="s">
        <v>603</v>
      </c>
      <c r="E92" s="27">
        <v>44001</v>
      </c>
      <c r="F92" s="26" t="s">
        <v>600</v>
      </c>
      <c r="G92" s="26"/>
      <c r="H92" s="26" t="s">
        <v>633</v>
      </c>
      <c r="I92" s="40">
        <v>85</v>
      </c>
      <c r="K92" s="40">
        <v>85</v>
      </c>
    </row>
    <row r="93" spans="1:11" ht="15">
      <c r="A93" s="26" t="s">
        <v>13</v>
      </c>
      <c r="B93" s="26" t="s">
        <v>373</v>
      </c>
      <c r="C93" s="22" t="s">
        <v>630</v>
      </c>
      <c r="D93" s="23" t="s">
        <v>603</v>
      </c>
      <c r="E93" s="27">
        <v>44001</v>
      </c>
      <c r="F93" s="26" t="s">
        <v>600</v>
      </c>
      <c r="G93" s="26"/>
      <c r="H93" s="26" t="s">
        <v>633</v>
      </c>
      <c r="I93" s="40">
        <v>85</v>
      </c>
      <c r="K93" s="40">
        <v>85</v>
      </c>
    </row>
    <row r="94" spans="1:11" ht="15">
      <c r="A94" s="26" t="s">
        <v>13</v>
      </c>
      <c r="B94" s="26" t="s">
        <v>393</v>
      </c>
      <c r="C94" s="22" t="s">
        <v>630</v>
      </c>
      <c r="D94" s="23" t="s">
        <v>603</v>
      </c>
      <c r="E94" s="27">
        <v>44001</v>
      </c>
      <c r="F94" s="26" t="s">
        <v>600</v>
      </c>
      <c r="G94" s="26"/>
      <c r="H94" s="26" t="s">
        <v>633</v>
      </c>
      <c r="I94" s="40">
        <v>85</v>
      </c>
      <c r="K94" s="40">
        <v>85</v>
      </c>
    </row>
    <row r="95" spans="1:11">
      <c r="A95" s="26" t="s">
        <v>13</v>
      </c>
      <c r="B95" s="26" t="s">
        <v>413</v>
      </c>
      <c r="C95" s="26" t="s">
        <v>608</v>
      </c>
      <c r="D95" s="26" t="s">
        <v>565</v>
      </c>
      <c r="E95" s="29">
        <v>44298</v>
      </c>
      <c r="F95" s="26" t="s">
        <v>587</v>
      </c>
      <c r="G95" s="26" t="s">
        <v>572</v>
      </c>
      <c r="H95" s="26" t="s">
        <v>609</v>
      </c>
      <c r="I95" s="40">
        <v>55</v>
      </c>
      <c r="K95" s="35">
        <v>140</v>
      </c>
    </row>
    <row r="96" spans="1:11" ht="15">
      <c r="A96" s="26" t="s">
        <v>13</v>
      </c>
      <c r="B96" s="26" t="s">
        <v>413</v>
      </c>
      <c r="C96" s="22" t="s">
        <v>630</v>
      </c>
      <c r="D96" s="23" t="s">
        <v>603</v>
      </c>
      <c r="E96" s="27">
        <v>44001</v>
      </c>
      <c r="F96" s="26" t="s">
        <v>600</v>
      </c>
      <c r="G96" s="26"/>
      <c r="H96" s="26" t="s">
        <v>631</v>
      </c>
      <c r="I96" s="40">
        <v>85</v>
      </c>
    </row>
    <row r="97" spans="1:11">
      <c r="A97" s="26" t="s">
        <v>13</v>
      </c>
      <c r="B97" s="26" t="s">
        <v>433</v>
      </c>
      <c r="C97" s="26" t="s">
        <v>608</v>
      </c>
      <c r="D97" s="26" t="s">
        <v>603</v>
      </c>
      <c r="E97" s="28">
        <v>44263</v>
      </c>
      <c r="F97" s="26" t="s">
        <v>550</v>
      </c>
      <c r="G97" s="26" t="s">
        <v>551</v>
      </c>
      <c r="H97" s="26" t="s">
        <v>609</v>
      </c>
      <c r="I97" s="40">
        <v>20</v>
      </c>
      <c r="K97" s="35">
        <v>105</v>
      </c>
    </row>
    <row r="98" spans="1:11" ht="15">
      <c r="A98" s="26" t="s">
        <v>13</v>
      </c>
      <c r="B98" s="26" t="s">
        <v>433</v>
      </c>
      <c r="C98" s="22" t="s">
        <v>630</v>
      </c>
      <c r="D98" s="23" t="s">
        <v>603</v>
      </c>
      <c r="E98" s="27">
        <v>44001</v>
      </c>
      <c r="F98" s="26" t="s">
        <v>600</v>
      </c>
      <c r="G98" s="26"/>
      <c r="H98" s="26" t="s">
        <v>631</v>
      </c>
      <c r="I98" s="40">
        <v>85</v>
      </c>
    </row>
    <row r="99" spans="1:11" ht="15">
      <c r="A99" s="26" t="s">
        <v>13</v>
      </c>
      <c r="B99" s="26" t="s">
        <v>469</v>
      </c>
      <c r="C99" s="22" t="s">
        <v>630</v>
      </c>
      <c r="D99" s="23" t="s">
        <v>603</v>
      </c>
      <c r="E99" s="27">
        <v>44001</v>
      </c>
      <c r="F99" s="26" t="s">
        <v>600</v>
      </c>
      <c r="G99" s="26"/>
      <c r="H99" s="26" t="s">
        <v>631</v>
      </c>
      <c r="I99" s="40">
        <v>85</v>
      </c>
      <c r="K99" s="40">
        <v>85</v>
      </c>
    </row>
    <row r="100" spans="1:11" ht="15">
      <c r="A100" s="26" t="s">
        <v>13</v>
      </c>
      <c r="B100" s="26" t="s">
        <v>486</v>
      </c>
      <c r="C100" s="22" t="s">
        <v>630</v>
      </c>
      <c r="D100" s="23" t="s">
        <v>603</v>
      </c>
      <c r="E100" s="27">
        <v>44001</v>
      </c>
      <c r="F100" s="26" t="s">
        <v>600</v>
      </c>
      <c r="G100" s="26"/>
      <c r="H100" s="26" t="s">
        <v>631</v>
      </c>
      <c r="I100" s="40">
        <v>85</v>
      </c>
      <c r="K100" s="40">
        <v>85</v>
      </c>
    </row>
    <row r="101" spans="1:11" ht="15">
      <c r="A101" s="26" t="s">
        <v>13</v>
      </c>
      <c r="B101" s="26" t="s">
        <v>501</v>
      </c>
      <c r="C101" s="22" t="s">
        <v>630</v>
      </c>
      <c r="D101" s="23" t="s">
        <v>603</v>
      </c>
      <c r="E101" s="27">
        <v>44001</v>
      </c>
      <c r="F101" s="26" t="s">
        <v>600</v>
      </c>
      <c r="G101" s="26"/>
      <c r="H101" s="26" t="s">
        <v>631</v>
      </c>
      <c r="I101" s="40">
        <v>85</v>
      </c>
      <c r="K101" s="40">
        <v>85</v>
      </c>
    </row>
    <row r="102" spans="1:11">
      <c r="A102" s="18" t="s">
        <v>14</v>
      </c>
      <c r="B102" s="18" t="s">
        <v>75</v>
      </c>
      <c r="C102" s="26" t="s">
        <v>626</v>
      </c>
      <c r="D102" s="30" t="s">
        <v>585</v>
      </c>
      <c r="E102" s="31" t="s">
        <v>621</v>
      </c>
      <c r="F102" s="26" t="s">
        <v>550</v>
      </c>
      <c r="G102" s="26" t="s">
        <v>551</v>
      </c>
      <c r="H102" s="26" t="s">
        <v>624</v>
      </c>
      <c r="I102" s="40">
        <v>20</v>
      </c>
      <c r="K102" s="35">
        <v>65</v>
      </c>
    </row>
    <row r="103" spans="1:11">
      <c r="A103" s="26" t="s">
        <v>14</v>
      </c>
      <c r="B103" s="26" t="s">
        <v>75</v>
      </c>
      <c r="C103" s="26" t="s">
        <v>626</v>
      </c>
      <c r="D103" s="30" t="s">
        <v>585</v>
      </c>
      <c r="E103" s="29">
        <v>44223</v>
      </c>
      <c r="F103" s="26" t="s">
        <v>566</v>
      </c>
      <c r="G103" s="26" t="s">
        <v>554</v>
      </c>
      <c r="H103" s="26" t="s">
        <v>624</v>
      </c>
      <c r="I103" s="40">
        <v>45</v>
      </c>
    </row>
    <row r="104" spans="1:11">
      <c r="A104" s="26" t="s">
        <v>14</v>
      </c>
      <c r="B104" s="26" t="s">
        <v>95</v>
      </c>
      <c r="C104" s="26" t="s">
        <v>617</v>
      </c>
      <c r="D104" s="26" t="s">
        <v>603</v>
      </c>
      <c r="E104" s="12">
        <v>44202</v>
      </c>
      <c r="F104" s="26" t="s">
        <v>600</v>
      </c>
      <c r="G104" s="26"/>
      <c r="H104" s="26" t="s">
        <v>618</v>
      </c>
      <c r="I104" s="40">
        <v>90</v>
      </c>
      <c r="K104" s="40">
        <v>90</v>
      </c>
    </row>
    <row r="105" spans="1:11">
      <c r="A105" s="26" t="s">
        <v>14</v>
      </c>
      <c r="B105" s="26" t="s">
        <v>235</v>
      </c>
      <c r="C105" s="26" t="s">
        <v>617</v>
      </c>
      <c r="D105" s="26" t="s">
        <v>603</v>
      </c>
      <c r="E105" s="27">
        <v>44202</v>
      </c>
      <c r="F105" s="26" t="s">
        <v>600</v>
      </c>
      <c r="G105" s="26"/>
      <c r="H105" s="26" t="s">
        <v>618</v>
      </c>
      <c r="I105" s="40">
        <v>85</v>
      </c>
      <c r="K105" s="40">
        <v>85</v>
      </c>
    </row>
    <row r="106" spans="1:11">
      <c r="A106" s="26" t="s">
        <v>14</v>
      </c>
      <c r="B106" s="26" t="s">
        <v>354</v>
      </c>
      <c r="C106" s="26" t="s">
        <v>617</v>
      </c>
      <c r="D106" s="26" t="s">
        <v>603</v>
      </c>
      <c r="E106" s="27">
        <v>44202</v>
      </c>
      <c r="F106" s="26" t="s">
        <v>600</v>
      </c>
      <c r="G106" s="26"/>
      <c r="H106" s="26" t="s">
        <v>618</v>
      </c>
      <c r="I106" s="40">
        <v>90</v>
      </c>
      <c r="K106" s="40">
        <v>90</v>
      </c>
    </row>
    <row r="107" spans="1:11">
      <c r="A107" s="26" t="s">
        <v>14</v>
      </c>
      <c r="B107" s="26" t="s">
        <v>434</v>
      </c>
      <c r="C107" s="26" t="s">
        <v>617</v>
      </c>
      <c r="D107" s="26" t="s">
        <v>603</v>
      </c>
      <c r="E107" s="27">
        <v>44202</v>
      </c>
      <c r="F107" s="26" t="s">
        <v>600</v>
      </c>
      <c r="G107" s="26"/>
      <c r="H107" s="26" t="s">
        <v>618</v>
      </c>
      <c r="I107" s="40">
        <v>90</v>
      </c>
      <c r="K107" s="40">
        <v>90</v>
      </c>
    </row>
    <row r="108" spans="1:11">
      <c r="A108" s="26" t="s">
        <v>14</v>
      </c>
      <c r="B108" s="26" t="s">
        <v>470</v>
      </c>
      <c r="C108" s="26" t="s">
        <v>617</v>
      </c>
      <c r="D108" s="26" t="s">
        <v>603</v>
      </c>
      <c r="E108" s="27">
        <v>44202</v>
      </c>
      <c r="F108" s="26" t="s">
        <v>600</v>
      </c>
      <c r="G108" s="26"/>
      <c r="H108" s="26" t="s">
        <v>618</v>
      </c>
      <c r="I108" s="40">
        <v>90</v>
      </c>
      <c r="K108" s="40">
        <v>90</v>
      </c>
    </row>
    <row r="109" spans="1:11">
      <c r="A109" s="26" t="s">
        <v>15</v>
      </c>
      <c r="B109" s="26" t="s">
        <v>76</v>
      </c>
      <c r="C109" s="26" t="s">
        <v>617</v>
      </c>
      <c r="D109" s="26" t="s">
        <v>603</v>
      </c>
      <c r="E109" s="17">
        <v>44202</v>
      </c>
      <c r="F109" s="26" t="s">
        <v>600</v>
      </c>
      <c r="G109" s="26"/>
      <c r="H109" s="26" t="s">
        <v>618</v>
      </c>
      <c r="I109" s="40">
        <v>90</v>
      </c>
      <c r="K109" s="40">
        <v>90</v>
      </c>
    </row>
    <row r="110" spans="1:11">
      <c r="A110" s="26" t="s">
        <v>15</v>
      </c>
      <c r="B110" s="26" t="s">
        <v>116</v>
      </c>
      <c r="C110" s="26" t="s">
        <v>617</v>
      </c>
      <c r="D110" s="26" t="s">
        <v>603</v>
      </c>
      <c r="E110" s="12">
        <v>44202</v>
      </c>
      <c r="F110" s="26" t="s">
        <v>600</v>
      </c>
      <c r="G110" s="26"/>
      <c r="H110" s="26" t="s">
        <v>618</v>
      </c>
      <c r="I110" s="40">
        <v>90</v>
      </c>
      <c r="K110" s="40">
        <v>90</v>
      </c>
    </row>
    <row r="111" spans="1:11">
      <c r="A111" s="26" t="s">
        <v>15</v>
      </c>
      <c r="B111" s="26" t="s">
        <v>136</v>
      </c>
      <c r="C111" s="26" t="s">
        <v>617</v>
      </c>
      <c r="D111" s="26" t="s">
        <v>603</v>
      </c>
      <c r="E111" s="17">
        <v>44202</v>
      </c>
      <c r="F111" s="26" t="s">
        <v>600</v>
      </c>
      <c r="G111" s="26"/>
      <c r="H111" s="26" t="s">
        <v>618</v>
      </c>
      <c r="I111" s="40">
        <v>85</v>
      </c>
      <c r="K111" s="40">
        <v>85</v>
      </c>
    </row>
    <row r="112" spans="1:11">
      <c r="A112" s="26" t="s">
        <v>15</v>
      </c>
      <c r="B112" s="26" t="s">
        <v>156</v>
      </c>
      <c r="C112" s="26" t="s">
        <v>617</v>
      </c>
      <c r="D112" s="26" t="s">
        <v>603</v>
      </c>
      <c r="E112" s="12">
        <v>44202</v>
      </c>
      <c r="F112" s="26" t="s">
        <v>600</v>
      </c>
      <c r="G112" s="26"/>
      <c r="H112" s="26" t="s">
        <v>618</v>
      </c>
      <c r="I112" s="40">
        <v>90</v>
      </c>
      <c r="K112" s="40">
        <v>90</v>
      </c>
    </row>
    <row r="113" spans="1:11">
      <c r="A113" s="26" t="s">
        <v>15</v>
      </c>
      <c r="B113" s="26" t="s">
        <v>276</v>
      </c>
      <c r="C113" s="26" t="s">
        <v>617</v>
      </c>
      <c r="D113" s="26" t="s">
        <v>603</v>
      </c>
      <c r="E113" s="12">
        <v>44202</v>
      </c>
      <c r="F113" s="26" t="s">
        <v>600</v>
      </c>
      <c r="G113" s="26"/>
      <c r="H113" s="26" t="s">
        <v>618</v>
      </c>
      <c r="I113" s="40">
        <v>90</v>
      </c>
      <c r="K113" s="40">
        <v>90</v>
      </c>
    </row>
    <row r="114" spans="1:11">
      <c r="A114" s="26" t="s">
        <v>15</v>
      </c>
      <c r="B114" s="26" t="s">
        <v>395</v>
      </c>
      <c r="C114" s="26" t="s">
        <v>617</v>
      </c>
      <c r="D114" s="26" t="s">
        <v>603</v>
      </c>
      <c r="E114" s="17">
        <v>44202</v>
      </c>
      <c r="F114" s="26" t="s">
        <v>600</v>
      </c>
      <c r="G114" s="26"/>
      <c r="H114" s="26" t="s">
        <v>618</v>
      </c>
      <c r="I114" s="40">
        <v>90</v>
      </c>
      <c r="K114" s="40">
        <v>90</v>
      </c>
    </row>
    <row r="115" spans="1:11">
      <c r="A115" s="26" t="s">
        <v>15</v>
      </c>
      <c r="B115" s="26" t="s">
        <v>415</v>
      </c>
      <c r="C115" s="26" t="s">
        <v>608</v>
      </c>
      <c r="D115" s="26" t="s">
        <v>603</v>
      </c>
      <c r="E115" s="28">
        <v>44263</v>
      </c>
      <c r="F115" s="26" t="s">
        <v>550</v>
      </c>
      <c r="G115" s="26" t="s">
        <v>556</v>
      </c>
      <c r="H115" s="26" t="s">
        <v>609</v>
      </c>
      <c r="I115" s="40">
        <v>10</v>
      </c>
      <c r="K115" s="40">
        <v>10</v>
      </c>
    </row>
    <row r="116" spans="1:11">
      <c r="A116" s="26" t="s">
        <v>15</v>
      </c>
      <c r="B116" s="26" t="s">
        <v>435</v>
      </c>
      <c r="C116" s="26" t="s">
        <v>608</v>
      </c>
      <c r="D116" s="26" t="s">
        <v>603</v>
      </c>
      <c r="E116" s="28">
        <v>44263</v>
      </c>
      <c r="F116" s="26" t="s">
        <v>550</v>
      </c>
      <c r="G116" s="26" t="s">
        <v>554</v>
      </c>
      <c r="H116" s="26" t="s">
        <v>609</v>
      </c>
      <c r="I116" s="40">
        <v>15</v>
      </c>
      <c r="K116" s="40">
        <v>70</v>
      </c>
    </row>
    <row r="117" spans="1:11">
      <c r="A117" s="26" t="s">
        <v>15</v>
      </c>
      <c r="B117" s="26" t="s">
        <v>435</v>
      </c>
      <c r="C117" s="26" t="s">
        <v>608</v>
      </c>
      <c r="D117" s="26" t="s">
        <v>565</v>
      </c>
      <c r="E117" s="29">
        <v>44298</v>
      </c>
      <c r="F117" s="26" t="s">
        <v>587</v>
      </c>
      <c r="G117" s="26" t="s">
        <v>572</v>
      </c>
      <c r="H117" s="26" t="s">
        <v>609</v>
      </c>
      <c r="I117" s="40">
        <v>55</v>
      </c>
    </row>
    <row r="118" spans="1:11">
      <c r="A118" s="26" t="s">
        <v>16</v>
      </c>
      <c r="B118" s="26" t="s">
        <v>277</v>
      </c>
      <c r="C118" s="26" t="s">
        <v>606</v>
      </c>
      <c r="D118" s="26" t="s">
        <v>603</v>
      </c>
      <c r="E118" s="28">
        <v>44151</v>
      </c>
      <c r="F118" s="26" t="s">
        <v>550</v>
      </c>
      <c r="G118" s="26" t="s">
        <v>551</v>
      </c>
      <c r="H118" s="26" t="s">
        <v>607</v>
      </c>
      <c r="I118" s="40">
        <v>20</v>
      </c>
      <c r="K118" s="35">
        <v>53</v>
      </c>
    </row>
    <row r="119" spans="1:11">
      <c r="A119" s="26" t="s">
        <v>16</v>
      </c>
      <c r="B119" s="26" t="s">
        <v>277</v>
      </c>
      <c r="C119" s="26" t="s">
        <v>606</v>
      </c>
      <c r="D119" s="26" t="s">
        <v>603</v>
      </c>
      <c r="E119" s="27">
        <v>44214</v>
      </c>
      <c r="F119" s="26" t="s">
        <v>566</v>
      </c>
      <c r="G119" s="26" t="s">
        <v>560</v>
      </c>
      <c r="H119" s="26" t="s">
        <v>607</v>
      </c>
      <c r="I119" s="40">
        <v>28</v>
      </c>
    </row>
    <row r="120" spans="1:11">
      <c r="A120" s="26" t="s">
        <v>16</v>
      </c>
      <c r="B120" s="26" t="s">
        <v>277</v>
      </c>
      <c r="C120" s="26" t="s">
        <v>626</v>
      </c>
      <c r="D120" s="30" t="s">
        <v>585</v>
      </c>
      <c r="E120" s="31" t="s">
        <v>621</v>
      </c>
      <c r="F120" s="26" t="s">
        <v>550</v>
      </c>
      <c r="G120" s="26" t="s">
        <v>561</v>
      </c>
      <c r="H120" s="26" t="s">
        <v>623</v>
      </c>
      <c r="I120" s="40">
        <v>5</v>
      </c>
    </row>
    <row r="121" spans="1:11">
      <c r="A121" s="26" t="s">
        <v>17</v>
      </c>
      <c r="B121" s="26" t="s">
        <v>98</v>
      </c>
      <c r="C121" s="26" t="s">
        <v>606</v>
      </c>
      <c r="D121" s="26" t="s">
        <v>603</v>
      </c>
      <c r="E121" s="28">
        <v>44151</v>
      </c>
      <c r="F121" s="26" t="s">
        <v>550</v>
      </c>
      <c r="G121" s="26" t="s">
        <v>568</v>
      </c>
      <c r="H121" s="26" t="s">
        <v>607</v>
      </c>
      <c r="I121" s="40">
        <v>3</v>
      </c>
      <c r="K121" s="35">
        <v>9</v>
      </c>
    </row>
    <row r="122" spans="1:11" ht="14.25">
      <c r="A122" s="19" t="s">
        <v>17</v>
      </c>
      <c r="B122" s="19" t="s">
        <v>98</v>
      </c>
      <c r="C122" s="26" t="s">
        <v>626</v>
      </c>
      <c r="D122" s="30" t="s">
        <v>585</v>
      </c>
      <c r="E122" s="31" t="s">
        <v>621</v>
      </c>
      <c r="F122" s="26" t="s">
        <v>550</v>
      </c>
      <c r="G122" s="26" t="s">
        <v>560</v>
      </c>
      <c r="H122" s="26" t="s">
        <v>623</v>
      </c>
      <c r="I122" s="40">
        <v>6</v>
      </c>
    </row>
    <row r="123" spans="1:11">
      <c r="A123" s="26" t="s">
        <v>17</v>
      </c>
      <c r="B123" s="26" t="s">
        <v>158</v>
      </c>
      <c r="C123" s="26" t="s">
        <v>606</v>
      </c>
      <c r="D123" s="26" t="s">
        <v>603</v>
      </c>
      <c r="E123" s="28">
        <v>44151</v>
      </c>
      <c r="F123" s="26" t="s">
        <v>550</v>
      </c>
      <c r="G123" s="26" t="s">
        <v>558</v>
      </c>
      <c r="H123" s="26" t="s">
        <v>607</v>
      </c>
      <c r="I123" s="40">
        <v>8</v>
      </c>
      <c r="K123" s="40">
        <v>8</v>
      </c>
    </row>
    <row r="124" spans="1:11">
      <c r="A124" s="26" t="s">
        <v>17</v>
      </c>
      <c r="B124" s="26" t="s">
        <v>178</v>
      </c>
      <c r="C124" s="26" t="s">
        <v>619</v>
      </c>
      <c r="D124" s="26" t="s">
        <v>603</v>
      </c>
      <c r="E124" s="27">
        <v>44280</v>
      </c>
      <c r="F124" s="26" t="s">
        <v>600</v>
      </c>
      <c r="G124" s="26"/>
      <c r="H124" s="26" t="s">
        <v>618</v>
      </c>
      <c r="I124" s="40">
        <v>50</v>
      </c>
      <c r="K124" s="40">
        <v>50</v>
      </c>
    </row>
    <row r="125" spans="1:11">
      <c r="A125" s="26" t="s">
        <v>17</v>
      </c>
      <c r="B125" s="26" t="s">
        <v>218</v>
      </c>
      <c r="C125" s="26" t="s">
        <v>606</v>
      </c>
      <c r="D125" s="26" t="s">
        <v>603</v>
      </c>
      <c r="E125" s="28">
        <v>44151</v>
      </c>
      <c r="F125" s="26" t="s">
        <v>550</v>
      </c>
      <c r="G125" s="26" t="s">
        <v>558</v>
      </c>
      <c r="H125" s="26" t="s">
        <v>607</v>
      </c>
      <c r="I125" s="40">
        <v>8</v>
      </c>
      <c r="K125" s="40">
        <v>8</v>
      </c>
    </row>
    <row r="126" spans="1:11" ht="14.25">
      <c r="A126" s="19" t="s">
        <v>17</v>
      </c>
      <c r="B126" s="19" t="s">
        <v>377</v>
      </c>
      <c r="C126" s="26" t="s">
        <v>626</v>
      </c>
      <c r="D126" s="30" t="s">
        <v>585</v>
      </c>
      <c r="E126" s="31" t="s">
        <v>621</v>
      </c>
      <c r="F126" s="26" t="s">
        <v>550</v>
      </c>
      <c r="G126" s="26" t="s">
        <v>562</v>
      </c>
      <c r="H126" s="26" t="s">
        <v>623</v>
      </c>
      <c r="I126" s="40">
        <v>4</v>
      </c>
      <c r="K126" s="40">
        <v>4</v>
      </c>
    </row>
    <row r="127" spans="1:11">
      <c r="A127" s="26" t="s">
        <v>17</v>
      </c>
      <c r="B127" s="26" t="s">
        <v>516</v>
      </c>
      <c r="C127" s="26" t="s">
        <v>619</v>
      </c>
      <c r="D127" s="26" t="s">
        <v>603</v>
      </c>
      <c r="E127" s="12">
        <v>44280</v>
      </c>
      <c r="F127" s="26" t="s">
        <v>600</v>
      </c>
      <c r="G127" s="26"/>
      <c r="H127" s="26" t="s">
        <v>618</v>
      </c>
      <c r="I127" s="40">
        <v>50</v>
      </c>
      <c r="K127" s="40">
        <v>50</v>
      </c>
    </row>
    <row r="128" spans="1:11" ht="14.25">
      <c r="A128" s="19" t="s">
        <v>18</v>
      </c>
      <c r="B128" s="19" t="s">
        <v>59</v>
      </c>
      <c r="C128" s="26" t="s">
        <v>626</v>
      </c>
      <c r="D128" s="30" t="s">
        <v>585</v>
      </c>
      <c r="E128" s="31" t="s">
        <v>621</v>
      </c>
      <c r="F128" s="26" t="s">
        <v>550</v>
      </c>
      <c r="G128" s="26" t="s">
        <v>568</v>
      </c>
      <c r="H128" s="26" t="s">
        <v>625</v>
      </c>
      <c r="I128" s="40">
        <v>3</v>
      </c>
      <c r="K128" s="40">
        <v>3</v>
      </c>
    </row>
    <row r="129" spans="1:11" ht="15">
      <c r="A129" s="15" t="s">
        <v>18</v>
      </c>
      <c r="B129" s="15" t="s">
        <v>99</v>
      </c>
      <c r="C129" s="22" t="s">
        <v>630</v>
      </c>
      <c r="D129" s="23" t="s">
        <v>603</v>
      </c>
      <c r="E129" s="27">
        <v>44001</v>
      </c>
      <c r="F129" s="26" t="s">
        <v>600</v>
      </c>
      <c r="G129" s="26"/>
      <c r="H129" s="26" t="s">
        <v>631</v>
      </c>
      <c r="I129" s="40">
        <v>85</v>
      </c>
      <c r="K129" s="40">
        <v>85</v>
      </c>
    </row>
    <row r="130" spans="1:11">
      <c r="A130" s="26" t="s">
        <v>18</v>
      </c>
      <c r="B130" s="26" t="s">
        <v>179</v>
      </c>
      <c r="C130" s="26" t="s">
        <v>608</v>
      </c>
      <c r="D130" s="26" t="s">
        <v>603</v>
      </c>
      <c r="E130" s="28">
        <v>44263</v>
      </c>
      <c r="F130" s="26" t="s">
        <v>550</v>
      </c>
      <c r="G130" s="26" t="s">
        <v>557</v>
      </c>
      <c r="H130" s="26" t="s">
        <v>609</v>
      </c>
      <c r="I130" s="40">
        <v>9</v>
      </c>
      <c r="K130" s="35">
        <v>94</v>
      </c>
    </row>
    <row r="131" spans="1:11" ht="15">
      <c r="A131" s="26" t="s">
        <v>18</v>
      </c>
      <c r="B131" s="26" t="s">
        <v>179</v>
      </c>
      <c r="C131" s="22" t="s">
        <v>630</v>
      </c>
      <c r="D131" s="23" t="s">
        <v>603</v>
      </c>
      <c r="E131" s="27">
        <v>44001</v>
      </c>
      <c r="F131" s="26" t="s">
        <v>600</v>
      </c>
      <c r="G131" s="26"/>
      <c r="H131" s="26" t="s">
        <v>631</v>
      </c>
      <c r="I131" s="40">
        <v>85</v>
      </c>
    </row>
    <row r="132" spans="1:11">
      <c r="A132" s="26" t="s">
        <v>18</v>
      </c>
      <c r="B132" s="26" t="s">
        <v>199</v>
      </c>
      <c r="C132" s="26" t="s">
        <v>606</v>
      </c>
      <c r="D132" s="26" t="s">
        <v>603</v>
      </c>
      <c r="E132" s="28">
        <v>44151</v>
      </c>
      <c r="F132" s="26" t="s">
        <v>550</v>
      </c>
      <c r="G132" s="26" t="s">
        <v>557</v>
      </c>
      <c r="H132" s="26" t="s">
        <v>607</v>
      </c>
      <c r="I132" s="40">
        <v>9</v>
      </c>
      <c r="K132" s="35">
        <v>94</v>
      </c>
    </row>
    <row r="133" spans="1:11" ht="15">
      <c r="A133" s="26" t="s">
        <v>18</v>
      </c>
      <c r="B133" s="26" t="s">
        <v>199</v>
      </c>
      <c r="C133" s="22" t="s">
        <v>630</v>
      </c>
      <c r="D133" s="23" t="s">
        <v>603</v>
      </c>
      <c r="E133" s="27">
        <v>44001</v>
      </c>
      <c r="F133" s="26" t="s">
        <v>600</v>
      </c>
      <c r="G133" s="26"/>
      <c r="H133" s="26" t="s">
        <v>631</v>
      </c>
      <c r="I133" s="40">
        <v>85</v>
      </c>
    </row>
    <row r="134" spans="1:11" ht="15">
      <c r="A134" s="26" t="s">
        <v>18</v>
      </c>
      <c r="B134" s="26" t="s">
        <v>279</v>
      </c>
      <c r="C134" s="22" t="s">
        <v>630</v>
      </c>
      <c r="D134" s="23" t="s">
        <v>603</v>
      </c>
      <c r="E134" s="27">
        <v>44001</v>
      </c>
      <c r="F134" s="26" t="s">
        <v>600</v>
      </c>
      <c r="G134" s="26"/>
      <c r="H134" s="26" t="s">
        <v>631</v>
      </c>
      <c r="I134" s="40">
        <v>85</v>
      </c>
      <c r="K134" s="40">
        <v>85</v>
      </c>
    </row>
    <row r="135" spans="1:11" ht="15">
      <c r="A135" s="26" t="s">
        <v>18</v>
      </c>
      <c r="B135" s="26" t="s">
        <v>378</v>
      </c>
      <c r="C135" s="22" t="s">
        <v>630</v>
      </c>
      <c r="D135" s="23" t="s">
        <v>603</v>
      </c>
      <c r="E135" s="27">
        <v>44001</v>
      </c>
      <c r="F135" s="26" t="s">
        <v>600</v>
      </c>
      <c r="G135" s="26"/>
      <c r="H135" s="26" t="s">
        <v>632</v>
      </c>
      <c r="I135" s="40">
        <v>85</v>
      </c>
      <c r="K135" s="40">
        <v>85</v>
      </c>
    </row>
    <row r="136" spans="1:11">
      <c r="A136" s="26" t="s">
        <v>18</v>
      </c>
      <c r="B136" s="26" t="s">
        <v>398</v>
      </c>
      <c r="C136" s="26" t="s">
        <v>606</v>
      </c>
      <c r="D136" s="26" t="s">
        <v>603</v>
      </c>
      <c r="E136" s="28">
        <v>44151</v>
      </c>
      <c r="F136" s="26" t="s">
        <v>550</v>
      </c>
      <c r="G136" s="26" t="s">
        <v>562</v>
      </c>
      <c r="H136" s="26" t="s">
        <v>607</v>
      </c>
      <c r="I136" s="40">
        <v>4</v>
      </c>
      <c r="K136" s="35">
        <v>89</v>
      </c>
    </row>
    <row r="137" spans="1:11" ht="15">
      <c r="A137" s="26" t="s">
        <v>18</v>
      </c>
      <c r="B137" s="26" t="s">
        <v>398</v>
      </c>
      <c r="C137" s="22" t="s">
        <v>630</v>
      </c>
      <c r="D137" s="23" t="s">
        <v>603</v>
      </c>
      <c r="E137" s="27">
        <v>44001</v>
      </c>
      <c r="F137" s="26" t="s">
        <v>600</v>
      </c>
      <c r="G137" s="26"/>
      <c r="H137" s="26" t="s">
        <v>632</v>
      </c>
      <c r="I137" s="40">
        <v>85</v>
      </c>
    </row>
    <row r="138" spans="1:11" ht="15">
      <c r="A138" s="26" t="s">
        <v>18</v>
      </c>
      <c r="B138" s="26" t="s">
        <v>418</v>
      </c>
      <c r="C138" s="22" t="s">
        <v>630</v>
      </c>
      <c r="D138" s="23" t="s">
        <v>603</v>
      </c>
      <c r="E138" s="27">
        <v>44001</v>
      </c>
      <c r="F138" s="26" t="s">
        <v>600</v>
      </c>
      <c r="G138" s="26"/>
      <c r="H138" s="26" t="s">
        <v>632</v>
      </c>
      <c r="I138" s="40">
        <v>85</v>
      </c>
      <c r="K138" s="40">
        <v>85</v>
      </c>
    </row>
    <row r="139" spans="1:11" ht="15">
      <c r="A139" s="26" t="s">
        <v>18</v>
      </c>
      <c r="B139" s="26" t="s">
        <v>438</v>
      </c>
      <c r="C139" s="22" t="s">
        <v>630</v>
      </c>
      <c r="D139" s="23" t="s">
        <v>603</v>
      </c>
      <c r="E139" s="27">
        <v>44001</v>
      </c>
      <c r="F139" s="26" t="s">
        <v>600</v>
      </c>
      <c r="G139" s="26"/>
      <c r="H139" s="26" t="s">
        <v>633</v>
      </c>
      <c r="I139" s="40">
        <v>85</v>
      </c>
      <c r="K139" s="40">
        <v>85</v>
      </c>
    </row>
    <row r="140" spans="1:11" ht="15">
      <c r="A140" s="26" t="s">
        <v>18</v>
      </c>
      <c r="B140" s="26" t="s">
        <v>456</v>
      </c>
      <c r="C140" s="22" t="s">
        <v>630</v>
      </c>
      <c r="D140" s="23" t="s">
        <v>603</v>
      </c>
      <c r="E140" s="27">
        <v>44001</v>
      </c>
      <c r="F140" s="26" t="s">
        <v>600</v>
      </c>
      <c r="G140" s="26"/>
      <c r="H140" s="26" t="s">
        <v>633</v>
      </c>
      <c r="I140" s="40">
        <v>85</v>
      </c>
      <c r="K140" s="40">
        <v>85</v>
      </c>
    </row>
    <row r="141" spans="1:11" ht="15">
      <c r="A141" s="24" t="s">
        <v>18</v>
      </c>
      <c r="B141" s="24" t="s">
        <v>474</v>
      </c>
      <c r="C141" s="22" t="s">
        <v>630</v>
      </c>
      <c r="D141" s="23" t="s">
        <v>603</v>
      </c>
      <c r="E141" s="27">
        <v>44001</v>
      </c>
      <c r="F141" s="26" t="s">
        <v>600</v>
      </c>
      <c r="G141" s="26"/>
      <c r="H141" s="26" t="s">
        <v>633</v>
      </c>
      <c r="I141" s="40">
        <v>85</v>
      </c>
      <c r="K141" s="40">
        <v>85</v>
      </c>
    </row>
    <row r="142" spans="1:11" ht="15">
      <c r="A142" s="15" t="s">
        <v>18</v>
      </c>
      <c r="B142" s="15" t="s">
        <v>490</v>
      </c>
      <c r="C142" s="22" t="s">
        <v>630</v>
      </c>
      <c r="D142" s="23" t="s">
        <v>603</v>
      </c>
      <c r="E142" s="27">
        <v>44001</v>
      </c>
      <c r="F142" s="26" t="s">
        <v>600</v>
      </c>
      <c r="G142" s="26"/>
      <c r="H142" s="26" t="s">
        <v>633</v>
      </c>
      <c r="I142" s="40">
        <v>85</v>
      </c>
      <c r="K142" s="40">
        <v>85</v>
      </c>
    </row>
    <row r="143" spans="1:11">
      <c r="A143" s="26" t="s">
        <v>19</v>
      </c>
      <c r="B143" s="26" t="s">
        <v>200</v>
      </c>
      <c r="C143" s="26" t="s">
        <v>615</v>
      </c>
      <c r="D143" s="26" t="s">
        <v>616</v>
      </c>
      <c r="E143" s="27">
        <v>44270</v>
      </c>
      <c r="F143" s="26" t="s">
        <v>600</v>
      </c>
      <c r="G143" s="26"/>
      <c r="H143" s="26" t="s">
        <v>552</v>
      </c>
      <c r="I143" s="40">
        <v>50</v>
      </c>
      <c r="K143" s="40">
        <v>50</v>
      </c>
    </row>
    <row r="144" spans="1:11">
      <c r="A144" s="26" t="s">
        <v>19</v>
      </c>
      <c r="B144" s="26" t="s">
        <v>220</v>
      </c>
      <c r="C144" s="26" t="s">
        <v>615</v>
      </c>
      <c r="D144" s="26" t="s">
        <v>616</v>
      </c>
      <c r="E144" s="27">
        <v>44270</v>
      </c>
      <c r="F144" s="26" t="s">
        <v>600</v>
      </c>
      <c r="G144" s="26"/>
      <c r="H144" s="26" t="s">
        <v>552</v>
      </c>
      <c r="I144" s="40">
        <v>50</v>
      </c>
      <c r="K144" s="40">
        <v>50</v>
      </c>
    </row>
    <row r="145" spans="1:11">
      <c r="A145" s="26" t="s">
        <v>19</v>
      </c>
      <c r="B145" s="26" t="s">
        <v>319</v>
      </c>
      <c r="C145" s="26" t="s">
        <v>615</v>
      </c>
      <c r="D145" s="26" t="s">
        <v>616</v>
      </c>
      <c r="E145" s="27">
        <v>44270</v>
      </c>
      <c r="F145" s="26" t="s">
        <v>600</v>
      </c>
      <c r="G145" s="26"/>
      <c r="H145" s="26" t="s">
        <v>552</v>
      </c>
      <c r="I145" s="40">
        <v>50</v>
      </c>
      <c r="K145" s="40">
        <v>50</v>
      </c>
    </row>
    <row r="146" spans="1:11">
      <c r="A146" s="26" t="s">
        <v>19</v>
      </c>
      <c r="B146" s="26" t="s">
        <v>439</v>
      </c>
      <c r="C146" s="26" t="s">
        <v>617</v>
      </c>
      <c r="D146" s="26" t="s">
        <v>603</v>
      </c>
      <c r="E146" s="17">
        <v>44202</v>
      </c>
      <c r="F146" s="26" t="s">
        <v>600</v>
      </c>
      <c r="G146" s="26"/>
      <c r="H146" s="26" t="s">
        <v>618</v>
      </c>
      <c r="I146" s="40">
        <v>90</v>
      </c>
      <c r="K146" s="40">
        <v>90</v>
      </c>
    </row>
    <row r="147" spans="1:11">
      <c r="A147" s="26" t="s">
        <v>19</v>
      </c>
      <c r="B147" s="26" t="s">
        <v>527</v>
      </c>
      <c r="C147" s="26" t="s">
        <v>615</v>
      </c>
      <c r="D147" s="26" t="s">
        <v>616</v>
      </c>
      <c r="E147" s="27">
        <v>44270</v>
      </c>
      <c r="F147" s="26" t="s">
        <v>600</v>
      </c>
      <c r="G147" s="26"/>
      <c r="H147" s="26" t="s">
        <v>552</v>
      </c>
      <c r="I147" s="40">
        <v>50</v>
      </c>
      <c r="K147" s="40">
        <v>50</v>
      </c>
    </row>
    <row r="148" spans="1:11">
      <c r="A148" s="26" t="s">
        <v>19</v>
      </c>
      <c r="B148" s="26" t="s">
        <v>540</v>
      </c>
      <c r="C148" s="26" t="s">
        <v>617</v>
      </c>
      <c r="D148" s="26" t="s">
        <v>603</v>
      </c>
      <c r="E148" s="12">
        <v>44202</v>
      </c>
      <c r="F148" s="26" t="s">
        <v>600</v>
      </c>
      <c r="G148" s="26"/>
      <c r="H148" s="26" t="s">
        <v>618</v>
      </c>
      <c r="I148" s="40">
        <v>85</v>
      </c>
      <c r="K148" s="40">
        <v>85</v>
      </c>
    </row>
  </sheetData>
  <sortState ref="A4:I143">
    <sortCondition ref="A4:A143"/>
    <sortCondition ref="B4:B143"/>
  </sortState>
  <dataValidations count="9">
    <dataValidation type="list" allowBlank="1" sqref="F5:F21">
      <formula1>$A$3:$A$8</formula1>
    </dataValidation>
    <dataValidation type="list" allowBlank="1" sqref="F142:F148">
      <formula1>$A$3:$A$8</formula1>
    </dataValidation>
    <dataValidation type="list" allowBlank="1" sqref="F24:F35">
      <formula1>$A$3:$A$8</formula1>
    </dataValidation>
    <dataValidation type="list" allowBlank="1" sqref="F40:F51">
      <formula1>$A$3:$A$8</formula1>
    </dataValidation>
    <dataValidation type="list" allowBlank="1" sqref="F22:F23">
      <formula1>$A$3:$A$7</formula1>
    </dataValidation>
    <dataValidation type="list" allowBlank="1" sqref="F52:F74">
      <formula1>$A$3:$A$7</formula1>
    </dataValidation>
    <dataValidation type="list" allowBlank="1" sqref="G117">
      <formula1>$A$3:$A$7</formula1>
    </dataValidation>
    <dataValidation type="list" allowBlank="1" sqref="G5:G35">
      <formula1>$B$3:$B$33</formula1>
    </dataValidation>
    <dataValidation type="list" allowBlank="1" sqref="G40:G116">
      <formula1>$B$3:$B$33</formula1>
    </dataValidation>
  </dataValidation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>
          <x14:formula1>
            <xm:f>'přír+mat-pořadí'!$A$3:$A$8</xm:f>
          </x14:formula1>
          <xm:sqref>F75:F127</xm:sqref>
        </x14:dataValidation>
        <x14:dataValidation type="list" allowBlank="1">
          <x14:formula1>
            <xm:f>'přír+mat-pořadí'!$A$3:$A$7</xm:f>
          </x14:formula1>
          <xm:sqref>F128:F141</xm:sqref>
        </x14:dataValidation>
        <x14:dataValidation type="list" allowBlank="1">
          <x14:formula1>
            <xm:f>'přír+mat-pořadí'!$B$3:$B$50</xm:f>
          </x14:formula1>
          <xm:sqref>G118:G148</xm:sqref>
        </x14:dataValidation>
        <x14:dataValidation type="list" allowBlank="1">
          <x14:formula1>
            <xm:f>'přír+mat-pořadí'!$C$3:$C$68</xm:f>
          </x14:formula1>
          <xm:sqref>H5:H35</xm:sqref>
        </x14:dataValidation>
        <x14:dataValidation type="list" allowBlank="1">
          <x14:formula1>
            <xm:f>'přír+mat-pořadí'!$C$3:$C$68</xm:f>
          </x14:formula1>
          <xm:sqref>H40:H148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2"/>
  <sheetViews>
    <sheetView workbookViewId="0">
      <selection activeCell="G29" sqref="G29"/>
    </sheetView>
  </sheetViews>
  <sheetFormatPr defaultRowHeight="12.75"/>
  <cols>
    <col min="1" max="1" width="9.140625" style="35"/>
    <col min="3" max="3" width="27.7109375" customWidth="1"/>
  </cols>
  <sheetData>
    <row r="1" spans="1:4" ht="20.25">
      <c r="B1" s="33" t="s">
        <v>667</v>
      </c>
    </row>
    <row r="2" spans="1:4" ht="20.25">
      <c r="A2" s="37"/>
      <c r="B2" s="44" t="s">
        <v>662</v>
      </c>
      <c r="C2" s="43"/>
      <c r="D2" s="43"/>
    </row>
    <row r="3" spans="1:4">
      <c r="A3" s="37">
        <v>1</v>
      </c>
      <c r="B3" s="38" t="s">
        <v>6</v>
      </c>
      <c r="C3" s="38" t="s">
        <v>47</v>
      </c>
      <c r="D3" s="37">
        <v>142</v>
      </c>
    </row>
    <row r="4" spans="1:4">
      <c r="A4" s="37">
        <v>2</v>
      </c>
      <c r="B4" s="38" t="s">
        <v>6</v>
      </c>
      <c r="C4" s="38" t="s">
        <v>426</v>
      </c>
      <c r="D4" s="37">
        <v>135</v>
      </c>
    </row>
    <row r="5" spans="1:4">
      <c r="A5" s="37">
        <v>3</v>
      </c>
      <c r="B5" s="38" t="s">
        <v>5</v>
      </c>
      <c r="C5" s="38" t="s">
        <v>266</v>
      </c>
      <c r="D5" s="37">
        <v>130</v>
      </c>
    </row>
    <row r="6" spans="1:4">
      <c r="A6" s="37">
        <v>4</v>
      </c>
      <c r="B6" s="38" t="s">
        <v>6</v>
      </c>
      <c r="C6" s="38" t="s">
        <v>167</v>
      </c>
      <c r="D6" s="37">
        <v>111</v>
      </c>
    </row>
    <row r="7" spans="1:4">
      <c r="A7" s="37">
        <v>5</v>
      </c>
      <c r="B7" s="38" t="s">
        <v>5</v>
      </c>
      <c r="C7" s="38" t="s">
        <v>405</v>
      </c>
      <c r="D7" s="37">
        <v>102</v>
      </c>
    </row>
    <row r="8" spans="1:4">
      <c r="A8" s="37">
        <v>6</v>
      </c>
      <c r="B8" s="38" t="s">
        <v>7</v>
      </c>
      <c r="C8" s="38" t="s">
        <v>347</v>
      </c>
      <c r="D8" s="37">
        <v>47</v>
      </c>
    </row>
    <row r="9" spans="1:4">
      <c r="A9" s="37">
        <v>7</v>
      </c>
      <c r="B9" s="38" t="s">
        <v>4</v>
      </c>
      <c r="C9" s="38" t="s">
        <v>424</v>
      </c>
      <c r="D9" s="37">
        <v>14</v>
      </c>
    </row>
    <row r="10" spans="1:4">
      <c r="A10" s="37">
        <v>8</v>
      </c>
      <c r="B10" s="38" t="s">
        <v>7</v>
      </c>
      <c r="C10" s="38" t="s">
        <v>307</v>
      </c>
      <c r="D10" s="37">
        <v>10</v>
      </c>
    </row>
    <row r="11" spans="1:4">
      <c r="A11" s="37">
        <v>9</v>
      </c>
      <c r="B11" s="38" t="s">
        <v>4</v>
      </c>
      <c r="C11" s="38" t="s">
        <v>45</v>
      </c>
      <c r="D11" s="45">
        <v>9</v>
      </c>
    </row>
    <row r="12" spans="1:4">
      <c r="A12" s="37">
        <v>10</v>
      </c>
      <c r="B12" s="38" t="s">
        <v>6</v>
      </c>
      <c r="C12" s="38" t="s">
        <v>127</v>
      </c>
      <c r="D12" s="37">
        <v>9</v>
      </c>
    </row>
    <row r="13" spans="1:4">
      <c r="A13" s="37">
        <v>11</v>
      </c>
      <c r="B13" s="38" t="s">
        <v>4</v>
      </c>
      <c r="C13" s="38" t="s">
        <v>25</v>
      </c>
      <c r="D13" s="45">
        <v>8</v>
      </c>
    </row>
    <row r="14" spans="1:4">
      <c r="A14" s="37">
        <v>12</v>
      </c>
      <c r="B14" s="38" t="s">
        <v>4</v>
      </c>
      <c r="C14" s="38" t="s">
        <v>344</v>
      </c>
      <c r="D14" s="45">
        <v>7</v>
      </c>
    </row>
    <row r="15" spans="1:4">
      <c r="A15" s="37">
        <v>13</v>
      </c>
      <c r="B15" s="38" t="s">
        <v>4</v>
      </c>
      <c r="C15" s="38" t="s">
        <v>165</v>
      </c>
      <c r="D15" s="45">
        <v>6</v>
      </c>
    </row>
    <row r="16" spans="1:4">
      <c r="A16" s="37">
        <v>14</v>
      </c>
      <c r="B16" s="38" t="s">
        <v>5</v>
      </c>
      <c r="C16" s="38" t="s">
        <v>26</v>
      </c>
      <c r="D16" s="37">
        <v>6</v>
      </c>
    </row>
    <row r="17" spans="1:4">
      <c r="A17" s="37">
        <v>15</v>
      </c>
      <c r="B17" s="38" t="s">
        <v>4</v>
      </c>
      <c r="C17" s="38" t="s">
        <v>384</v>
      </c>
      <c r="D17" s="45">
        <v>5</v>
      </c>
    </row>
    <row r="18" spans="1:4">
      <c r="A18" s="37">
        <v>16</v>
      </c>
      <c r="B18" s="38" t="s">
        <v>7</v>
      </c>
      <c r="C18" s="38" t="s">
        <v>208</v>
      </c>
      <c r="D18" s="37">
        <v>5</v>
      </c>
    </row>
    <row r="19" spans="1:4">
      <c r="A19" s="37">
        <v>17</v>
      </c>
      <c r="B19" s="38" t="s">
        <v>4</v>
      </c>
      <c r="C19" s="38" t="s">
        <v>225</v>
      </c>
      <c r="D19" s="45">
        <v>3</v>
      </c>
    </row>
    <row r="20" spans="1:4">
      <c r="A20" s="37">
        <v>18</v>
      </c>
      <c r="B20" s="38" t="s">
        <v>6</v>
      </c>
      <c r="C20" s="38" t="s">
        <v>147</v>
      </c>
      <c r="D20" s="37">
        <v>3</v>
      </c>
    </row>
    <row r="23" spans="1:4" ht="20.25">
      <c r="A23" s="37"/>
      <c r="B23" s="44" t="s">
        <v>664</v>
      </c>
      <c r="C23" s="43"/>
      <c r="D23" s="43"/>
    </row>
    <row r="24" spans="1:4">
      <c r="A24" s="37">
        <v>1</v>
      </c>
      <c r="B24" s="38" t="s">
        <v>12</v>
      </c>
      <c r="C24" s="38" t="s">
        <v>412</v>
      </c>
      <c r="D24" s="37">
        <v>318</v>
      </c>
    </row>
    <row r="25" spans="1:4">
      <c r="A25" s="37">
        <v>2</v>
      </c>
      <c r="B25" s="38" t="s">
        <v>8</v>
      </c>
      <c r="C25" s="38" t="s">
        <v>348</v>
      </c>
      <c r="D25" s="37">
        <v>184</v>
      </c>
    </row>
    <row r="26" spans="1:4">
      <c r="A26" s="37">
        <v>3</v>
      </c>
      <c r="B26" s="38" t="s">
        <v>13</v>
      </c>
      <c r="C26" s="38" t="s">
        <v>413</v>
      </c>
      <c r="D26" s="37">
        <v>140</v>
      </c>
    </row>
    <row r="27" spans="1:4">
      <c r="A27" s="37">
        <v>4</v>
      </c>
      <c r="B27" s="38" t="s">
        <v>8</v>
      </c>
      <c r="C27" s="38" t="s">
        <v>308</v>
      </c>
      <c r="D27" s="37">
        <v>137</v>
      </c>
    </row>
    <row r="28" spans="1:4">
      <c r="A28" s="37">
        <v>5</v>
      </c>
      <c r="B28" s="38" t="s">
        <v>13</v>
      </c>
      <c r="C28" s="38" t="s">
        <v>433</v>
      </c>
      <c r="D28" s="37">
        <v>105</v>
      </c>
    </row>
    <row r="29" spans="1:4">
      <c r="A29" s="37">
        <v>6</v>
      </c>
      <c r="B29" s="38" t="s">
        <v>18</v>
      </c>
      <c r="C29" s="38" t="s">
        <v>179</v>
      </c>
      <c r="D29" s="37">
        <v>94</v>
      </c>
    </row>
    <row r="30" spans="1:4">
      <c r="A30" s="37">
        <v>7</v>
      </c>
      <c r="B30" s="38" t="s">
        <v>18</v>
      </c>
      <c r="C30" s="38" t="s">
        <v>199</v>
      </c>
      <c r="D30" s="37">
        <v>94</v>
      </c>
    </row>
    <row r="31" spans="1:4" ht="12.75" customHeight="1">
      <c r="A31" s="37">
        <v>8</v>
      </c>
      <c r="B31" s="38" t="s">
        <v>13</v>
      </c>
      <c r="C31" s="38" t="s">
        <v>154</v>
      </c>
      <c r="D31" s="45">
        <v>90</v>
      </c>
    </row>
    <row r="32" spans="1:4" ht="12.75" customHeight="1">
      <c r="A32" s="37">
        <v>9</v>
      </c>
      <c r="B32" s="38" t="s">
        <v>13</v>
      </c>
      <c r="C32" s="38" t="s">
        <v>214</v>
      </c>
      <c r="D32" s="45">
        <v>90</v>
      </c>
    </row>
    <row r="33" spans="1:4">
      <c r="A33" s="37">
        <v>10</v>
      </c>
      <c r="B33" s="38" t="s">
        <v>14</v>
      </c>
      <c r="C33" s="38" t="s">
        <v>95</v>
      </c>
      <c r="D33" s="45">
        <v>90</v>
      </c>
    </row>
    <row r="34" spans="1:4">
      <c r="A34" s="37">
        <v>11</v>
      </c>
      <c r="B34" s="38" t="s">
        <v>14</v>
      </c>
      <c r="C34" s="38" t="s">
        <v>354</v>
      </c>
      <c r="D34" s="45">
        <v>90</v>
      </c>
    </row>
    <row r="35" spans="1:4">
      <c r="A35" s="37">
        <v>12</v>
      </c>
      <c r="B35" s="38" t="s">
        <v>14</v>
      </c>
      <c r="C35" s="38" t="s">
        <v>434</v>
      </c>
      <c r="D35" s="45">
        <v>90</v>
      </c>
    </row>
    <row r="36" spans="1:4">
      <c r="A36" s="37">
        <v>13</v>
      </c>
      <c r="B36" s="38" t="s">
        <v>14</v>
      </c>
      <c r="C36" s="38" t="s">
        <v>470</v>
      </c>
      <c r="D36" s="45">
        <v>90</v>
      </c>
    </row>
    <row r="37" spans="1:4">
      <c r="A37" s="37">
        <v>14</v>
      </c>
      <c r="B37" s="38" t="s">
        <v>15</v>
      </c>
      <c r="C37" s="38" t="s">
        <v>76</v>
      </c>
      <c r="D37" s="45">
        <v>90</v>
      </c>
    </row>
    <row r="38" spans="1:4">
      <c r="A38" s="37">
        <v>15</v>
      </c>
      <c r="B38" s="38" t="s">
        <v>15</v>
      </c>
      <c r="C38" s="38" t="s">
        <v>116</v>
      </c>
      <c r="D38" s="45">
        <v>90</v>
      </c>
    </row>
    <row r="39" spans="1:4">
      <c r="A39" s="37">
        <v>16</v>
      </c>
      <c r="B39" s="38" t="s">
        <v>15</v>
      </c>
      <c r="C39" s="38" t="s">
        <v>156</v>
      </c>
      <c r="D39" s="45">
        <v>90</v>
      </c>
    </row>
    <row r="40" spans="1:4">
      <c r="A40" s="37">
        <v>17</v>
      </c>
      <c r="B40" s="38" t="s">
        <v>15</v>
      </c>
      <c r="C40" s="38" t="s">
        <v>276</v>
      </c>
      <c r="D40" s="45">
        <v>90</v>
      </c>
    </row>
    <row r="41" spans="1:4">
      <c r="A41" s="37">
        <v>18</v>
      </c>
      <c r="B41" s="38" t="s">
        <v>15</v>
      </c>
      <c r="C41" s="38" t="s">
        <v>395</v>
      </c>
      <c r="D41" s="45">
        <v>90</v>
      </c>
    </row>
    <row r="42" spans="1:4">
      <c r="A42" s="37">
        <v>19</v>
      </c>
      <c r="B42" s="38" t="s">
        <v>19</v>
      </c>
      <c r="C42" s="38" t="s">
        <v>439</v>
      </c>
      <c r="D42" s="45">
        <v>90</v>
      </c>
    </row>
    <row r="43" spans="1:4">
      <c r="A43" s="37">
        <v>20</v>
      </c>
      <c r="B43" s="38" t="s">
        <v>18</v>
      </c>
      <c r="C43" s="38" t="s">
        <v>398</v>
      </c>
      <c r="D43" s="37">
        <v>89</v>
      </c>
    </row>
    <row r="44" spans="1:4" ht="12.75" customHeight="1">
      <c r="A44" s="37">
        <v>21</v>
      </c>
      <c r="B44" s="38" t="s">
        <v>12</v>
      </c>
      <c r="C44" s="38" t="s">
        <v>33</v>
      </c>
      <c r="D44" s="45">
        <v>85</v>
      </c>
    </row>
    <row r="45" spans="1:4" ht="12.75" customHeight="1">
      <c r="A45" s="37">
        <v>22</v>
      </c>
      <c r="B45" s="38" t="s">
        <v>12</v>
      </c>
      <c r="C45" s="38" t="s">
        <v>73</v>
      </c>
      <c r="D45" s="45">
        <v>85</v>
      </c>
    </row>
    <row r="46" spans="1:4" ht="12.75" customHeight="1">
      <c r="A46" s="37">
        <v>23</v>
      </c>
      <c r="B46" s="38" t="s">
        <v>12</v>
      </c>
      <c r="C46" s="38" t="s">
        <v>133</v>
      </c>
      <c r="D46" s="45">
        <v>85</v>
      </c>
    </row>
    <row r="47" spans="1:4" ht="12.75" customHeight="1">
      <c r="A47" s="37">
        <v>24</v>
      </c>
      <c r="B47" s="38" t="s">
        <v>12</v>
      </c>
      <c r="C47" s="38" t="s">
        <v>193</v>
      </c>
      <c r="D47" s="45">
        <v>85</v>
      </c>
    </row>
    <row r="48" spans="1:4" ht="12.75" customHeight="1">
      <c r="A48" s="37">
        <v>25</v>
      </c>
      <c r="B48" s="38" t="s">
        <v>12</v>
      </c>
      <c r="C48" s="38" t="s">
        <v>233</v>
      </c>
      <c r="D48" s="45">
        <v>85</v>
      </c>
    </row>
    <row r="49" spans="1:4" ht="12.75" customHeight="1">
      <c r="A49" s="37">
        <v>26</v>
      </c>
      <c r="B49" s="38" t="s">
        <v>12</v>
      </c>
      <c r="C49" s="38" t="s">
        <v>253</v>
      </c>
      <c r="D49" s="45">
        <v>85</v>
      </c>
    </row>
    <row r="50" spans="1:4" ht="12.75" customHeight="1">
      <c r="A50" s="37">
        <v>27</v>
      </c>
      <c r="B50" s="38" t="s">
        <v>12</v>
      </c>
      <c r="C50" s="38" t="s">
        <v>312</v>
      </c>
      <c r="D50" s="45">
        <v>85</v>
      </c>
    </row>
    <row r="51" spans="1:4">
      <c r="A51" s="37">
        <v>28</v>
      </c>
      <c r="B51" s="38" t="s">
        <v>12</v>
      </c>
      <c r="C51" s="38" t="s">
        <v>352</v>
      </c>
      <c r="D51" s="45">
        <v>85</v>
      </c>
    </row>
    <row r="52" spans="1:4">
      <c r="A52" s="37">
        <v>29</v>
      </c>
      <c r="B52" s="38" t="s">
        <v>12</v>
      </c>
      <c r="C52" s="38" t="s">
        <v>372</v>
      </c>
      <c r="D52" s="45">
        <v>85</v>
      </c>
    </row>
    <row r="53" spans="1:4">
      <c r="A53" s="37">
        <v>30</v>
      </c>
      <c r="B53" s="38" t="s">
        <v>12</v>
      </c>
      <c r="C53" s="38" t="s">
        <v>392</v>
      </c>
      <c r="D53" s="45">
        <v>85</v>
      </c>
    </row>
    <row r="54" spans="1:4" ht="12.75" customHeight="1">
      <c r="A54" s="37">
        <v>31</v>
      </c>
      <c r="B54" s="38" t="s">
        <v>13</v>
      </c>
      <c r="C54" s="38" t="s">
        <v>94</v>
      </c>
      <c r="D54" s="45">
        <v>85</v>
      </c>
    </row>
    <row r="55" spans="1:4" ht="12.75" customHeight="1">
      <c r="A55" s="37">
        <v>32</v>
      </c>
      <c r="B55" s="38" t="s">
        <v>13</v>
      </c>
      <c r="C55" s="38" t="s">
        <v>114</v>
      </c>
      <c r="D55" s="45">
        <v>85</v>
      </c>
    </row>
    <row r="56" spans="1:4">
      <c r="A56" s="37">
        <v>33</v>
      </c>
      <c r="B56" s="38" t="s">
        <v>13</v>
      </c>
      <c r="C56" s="38" t="s">
        <v>194</v>
      </c>
      <c r="D56" s="45">
        <v>85</v>
      </c>
    </row>
    <row r="57" spans="1:4">
      <c r="A57" s="37">
        <v>34</v>
      </c>
      <c r="B57" s="38" t="s">
        <v>13</v>
      </c>
      <c r="C57" s="38" t="s">
        <v>234</v>
      </c>
      <c r="D57" s="45">
        <v>85</v>
      </c>
    </row>
    <row r="58" spans="1:4">
      <c r="A58" s="37">
        <v>35</v>
      </c>
      <c r="B58" s="38" t="s">
        <v>13</v>
      </c>
      <c r="C58" s="38" t="s">
        <v>254</v>
      </c>
      <c r="D58" s="45">
        <v>85</v>
      </c>
    </row>
    <row r="59" spans="1:4">
      <c r="A59" s="37">
        <v>36</v>
      </c>
      <c r="B59" s="38" t="s">
        <v>13</v>
      </c>
      <c r="C59" s="38" t="s">
        <v>274</v>
      </c>
      <c r="D59" s="45">
        <v>85</v>
      </c>
    </row>
    <row r="60" spans="1:4">
      <c r="A60" s="37">
        <v>37</v>
      </c>
      <c r="B60" s="38" t="s">
        <v>13</v>
      </c>
      <c r="C60" s="38" t="s">
        <v>333</v>
      </c>
      <c r="D60" s="45">
        <v>85</v>
      </c>
    </row>
    <row r="61" spans="1:4">
      <c r="A61" s="37">
        <v>38</v>
      </c>
      <c r="B61" s="38" t="s">
        <v>13</v>
      </c>
      <c r="C61" s="38" t="s">
        <v>353</v>
      </c>
      <c r="D61" s="45">
        <v>85</v>
      </c>
    </row>
    <row r="62" spans="1:4">
      <c r="A62" s="37">
        <v>39</v>
      </c>
      <c r="B62" s="38" t="s">
        <v>13</v>
      </c>
      <c r="C62" s="38" t="s">
        <v>373</v>
      </c>
      <c r="D62" s="45">
        <v>85</v>
      </c>
    </row>
    <row r="63" spans="1:4" ht="12.75" customHeight="1">
      <c r="A63" s="37">
        <v>40</v>
      </c>
      <c r="B63" s="38" t="s">
        <v>13</v>
      </c>
      <c r="C63" s="38" t="s">
        <v>393</v>
      </c>
      <c r="D63" s="45">
        <v>85</v>
      </c>
    </row>
    <row r="64" spans="1:4" ht="12.75" customHeight="1">
      <c r="A64" s="37">
        <v>41</v>
      </c>
      <c r="B64" s="38" t="s">
        <v>13</v>
      </c>
      <c r="C64" s="38" t="s">
        <v>469</v>
      </c>
      <c r="D64" s="45">
        <v>85</v>
      </c>
    </row>
    <row r="65" spans="1:4" ht="12.75" customHeight="1">
      <c r="A65" s="37">
        <v>42</v>
      </c>
      <c r="B65" s="38" t="s">
        <v>13</v>
      </c>
      <c r="C65" s="38" t="s">
        <v>486</v>
      </c>
      <c r="D65" s="45">
        <v>85</v>
      </c>
    </row>
    <row r="66" spans="1:4">
      <c r="A66" s="37">
        <v>43</v>
      </c>
      <c r="B66" s="38" t="s">
        <v>13</v>
      </c>
      <c r="C66" s="38" t="s">
        <v>501</v>
      </c>
      <c r="D66" s="45">
        <v>85</v>
      </c>
    </row>
    <row r="67" spans="1:4" ht="15" customHeight="1">
      <c r="A67" s="37">
        <v>44</v>
      </c>
      <c r="B67" s="38" t="s">
        <v>14</v>
      </c>
      <c r="C67" s="38" t="s">
        <v>235</v>
      </c>
      <c r="D67" s="45">
        <v>85</v>
      </c>
    </row>
    <row r="68" spans="1:4" ht="15" customHeight="1">
      <c r="A68" s="37">
        <v>45</v>
      </c>
      <c r="B68" s="38" t="s">
        <v>15</v>
      </c>
      <c r="C68" s="38" t="s">
        <v>136</v>
      </c>
      <c r="D68" s="45">
        <v>85</v>
      </c>
    </row>
    <row r="69" spans="1:4">
      <c r="A69" s="37">
        <v>46</v>
      </c>
      <c r="B69" s="39" t="s">
        <v>18</v>
      </c>
      <c r="C69" s="39" t="s">
        <v>99</v>
      </c>
      <c r="D69" s="45">
        <v>85</v>
      </c>
    </row>
    <row r="70" spans="1:4">
      <c r="A70" s="37">
        <v>47</v>
      </c>
      <c r="B70" s="38" t="s">
        <v>18</v>
      </c>
      <c r="C70" s="38" t="s">
        <v>279</v>
      </c>
      <c r="D70" s="45">
        <v>85</v>
      </c>
    </row>
    <row r="71" spans="1:4">
      <c r="A71" s="37">
        <v>48</v>
      </c>
      <c r="B71" s="38" t="s">
        <v>18</v>
      </c>
      <c r="C71" s="38" t="s">
        <v>378</v>
      </c>
      <c r="D71" s="45">
        <v>85</v>
      </c>
    </row>
    <row r="72" spans="1:4">
      <c r="A72" s="37">
        <v>49</v>
      </c>
      <c r="B72" s="38" t="s">
        <v>18</v>
      </c>
      <c r="C72" s="38" t="s">
        <v>418</v>
      </c>
      <c r="D72" s="45">
        <v>85</v>
      </c>
    </row>
    <row r="73" spans="1:4">
      <c r="A73" s="37">
        <v>50</v>
      </c>
      <c r="B73" s="38" t="s">
        <v>18</v>
      </c>
      <c r="C73" s="38" t="s">
        <v>438</v>
      </c>
      <c r="D73" s="45">
        <v>85</v>
      </c>
    </row>
    <row r="74" spans="1:4">
      <c r="A74" s="37">
        <v>51</v>
      </c>
      <c r="B74" s="38" t="s">
        <v>18</v>
      </c>
      <c r="C74" s="38" t="s">
        <v>456</v>
      </c>
      <c r="D74" s="45">
        <v>85</v>
      </c>
    </row>
    <row r="75" spans="1:4">
      <c r="A75" s="37">
        <v>52</v>
      </c>
      <c r="B75" s="46" t="s">
        <v>18</v>
      </c>
      <c r="C75" s="46" t="s">
        <v>474</v>
      </c>
      <c r="D75" s="45">
        <v>85</v>
      </c>
    </row>
    <row r="76" spans="1:4">
      <c r="A76" s="37">
        <v>53</v>
      </c>
      <c r="B76" s="39" t="s">
        <v>18</v>
      </c>
      <c r="C76" s="39" t="s">
        <v>490</v>
      </c>
      <c r="D76" s="45">
        <v>85</v>
      </c>
    </row>
    <row r="77" spans="1:4" ht="15" customHeight="1">
      <c r="A77" s="37">
        <v>54</v>
      </c>
      <c r="B77" s="38" t="s">
        <v>19</v>
      </c>
      <c r="C77" s="38" t="s">
        <v>540</v>
      </c>
      <c r="D77" s="45">
        <v>85</v>
      </c>
    </row>
    <row r="78" spans="1:4" ht="15" customHeight="1">
      <c r="A78" s="37">
        <v>55</v>
      </c>
      <c r="B78" s="38" t="s">
        <v>15</v>
      </c>
      <c r="C78" s="38" t="s">
        <v>435</v>
      </c>
      <c r="D78" s="45">
        <v>70</v>
      </c>
    </row>
    <row r="79" spans="1:4">
      <c r="A79" s="37">
        <v>56</v>
      </c>
      <c r="B79" s="38" t="s">
        <v>10</v>
      </c>
      <c r="C79" s="38" t="s">
        <v>151</v>
      </c>
      <c r="D79" s="37">
        <v>66</v>
      </c>
    </row>
    <row r="80" spans="1:4" ht="15" customHeight="1">
      <c r="A80" s="37">
        <v>57</v>
      </c>
      <c r="B80" s="47" t="s">
        <v>14</v>
      </c>
      <c r="C80" s="47" t="s">
        <v>75</v>
      </c>
      <c r="D80" s="37">
        <v>65</v>
      </c>
    </row>
    <row r="81" spans="1:4">
      <c r="A81" s="37">
        <v>58</v>
      </c>
      <c r="B81" s="38" t="s">
        <v>16</v>
      </c>
      <c r="C81" s="38" t="s">
        <v>277</v>
      </c>
      <c r="D81" s="37">
        <v>53</v>
      </c>
    </row>
    <row r="82" spans="1:4" ht="15" customHeight="1">
      <c r="A82" s="37">
        <v>59</v>
      </c>
      <c r="B82" s="38" t="s">
        <v>10</v>
      </c>
      <c r="C82" s="38" t="s">
        <v>251</v>
      </c>
      <c r="D82" s="37">
        <v>50</v>
      </c>
    </row>
    <row r="83" spans="1:4" ht="15" customHeight="1">
      <c r="A83" s="37">
        <v>60</v>
      </c>
      <c r="B83" s="38" t="s">
        <v>11</v>
      </c>
      <c r="C83" s="38" t="s">
        <v>52</v>
      </c>
      <c r="D83" s="37">
        <v>50</v>
      </c>
    </row>
    <row r="84" spans="1:4" ht="15" customHeight="1">
      <c r="A84" s="37">
        <v>61</v>
      </c>
      <c r="B84" s="38" t="s">
        <v>11</v>
      </c>
      <c r="C84" s="38" t="s">
        <v>72</v>
      </c>
      <c r="D84" s="45">
        <v>50</v>
      </c>
    </row>
    <row r="85" spans="1:4" ht="15" customHeight="1">
      <c r="A85" s="37">
        <v>62</v>
      </c>
      <c r="B85" s="38" t="s">
        <v>11</v>
      </c>
      <c r="C85" s="38" t="s">
        <v>92</v>
      </c>
      <c r="D85" s="45">
        <v>50</v>
      </c>
    </row>
    <row r="86" spans="1:4">
      <c r="A86" s="37">
        <v>63</v>
      </c>
      <c r="B86" s="38" t="s">
        <v>11</v>
      </c>
      <c r="C86" s="38" t="s">
        <v>112</v>
      </c>
      <c r="D86" s="45">
        <v>50</v>
      </c>
    </row>
    <row r="87" spans="1:4">
      <c r="A87" s="37">
        <v>64</v>
      </c>
      <c r="B87" s="38" t="s">
        <v>11</v>
      </c>
      <c r="C87" s="38" t="s">
        <v>152</v>
      </c>
      <c r="D87" s="48">
        <v>50</v>
      </c>
    </row>
    <row r="88" spans="1:4">
      <c r="A88" s="37">
        <v>65</v>
      </c>
      <c r="B88" s="38" t="s">
        <v>11</v>
      </c>
      <c r="C88" s="38" t="s">
        <v>172</v>
      </c>
      <c r="D88" s="45">
        <v>50</v>
      </c>
    </row>
    <row r="89" spans="1:4">
      <c r="A89" s="37">
        <v>66</v>
      </c>
      <c r="B89" s="38" t="s">
        <v>11</v>
      </c>
      <c r="C89" s="38" t="s">
        <v>272</v>
      </c>
      <c r="D89" s="45">
        <v>50</v>
      </c>
    </row>
    <row r="90" spans="1:4">
      <c r="A90" s="37">
        <v>67</v>
      </c>
      <c r="B90" s="38" t="s">
        <v>11</v>
      </c>
      <c r="C90" s="38" t="s">
        <v>468</v>
      </c>
      <c r="D90" s="45">
        <v>50</v>
      </c>
    </row>
    <row r="91" spans="1:4">
      <c r="A91" s="37">
        <v>68</v>
      </c>
      <c r="B91" s="38" t="s">
        <v>11</v>
      </c>
      <c r="C91" s="38" t="s">
        <v>485</v>
      </c>
      <c r="D91" s="45">
        <v>50</v>
      </c>
    </row>
    <row r="92" spans="1:4">
      <c r="A92" s="37">
        <v>69</v>
      </c>
      <c r="B92" s="38" t="s">
        <v>11</v>
      </c>
      <c r="C92" s="38" t="s">
        <v>514</v>
      </c>
      <c r="D92" s="45">
        <v>50</v>
      </c>
    </row>
    <row r="93" spans="1:4">
      <c r="A93" s="37">
        <v>70</v>
      </c>
      <c r="B93" s="38" t="s">
        <v>12</v>
      </c>
      <c r="C93" s="49" t="s">
        <v>153</v>
      </c>
      <c r="D93" s="50">
        <v>50</v>
      </c>
    </row>
    <row r="94" spans="1:4">
      <c r="A94" s="37">
        <v>71</v>
      </c>
      <c r="B94" s="38" t="s">
        <v>17</v>
      </c>
      <c r="C94" s="38" t="s">
        <v>178</v>
      </c>
      <c r="D94" s="45">
        <v>50</v>
      </c>
    </row>
    <row r="95" spans="1:4">
      <c r="A95" s="37">
        <v>72</v>
      </c>
      <c r="B95" s="38" t="s">
        <v>17</v>
      </c>
      <c r="C95" s="38" t="s">
        <v>516</v>
      </c>
      <c r="D95" s="45">
        <v>50</v>
      </c>
    </row>
    <row r="96" spans="1:4">
      <c r="A96" s="37">
        <v>73</v>
      </c>
      <c r="B96" s="38" t="s">
        <v>19</v>
      </c>
      <c r="C96" s="38" t="s">
        <v>200</v>
      </c>
      <c r="D96" s="45">
        <v>50</v>
      </c>
    </row>
    <row r="97" spans="1:4">
      <c r="A97" s="37">
        <v>74</v>
      </c>
      <c r="B97" s="38" t="s">
        <v>19</v>
      </c>
      <c r="C97" s="38" t="s">
        <v>220</v>
      </c>
      <c r="D97" s="45">
        <v>50</v>
      </c>
    </row>
    <row r="98" spans="1:4">
      <c r="A98" s="37">
        <v>75</v>
      </c>
      <c r="B98" s="38" t="s">
        <v>19</v>
      </c>
      <c r="C98" s="38" t="s">
        <v>319</v>
      </c>
      <c r="D98" s="45">
        <v>50</v>
      </c>
    </row>
    <row r="99" spans="1:4">
      <c r="A99" s="37">
        <v>76</v>
      </c>
      <c r="B99" s="38" t="s">
        <v>19</v>
      </c>
      <c r="C99" s="38" t="s">
        <v>527</v>
      </c>
      <c r="D99" s="45">
        <v>50</v>
      </c>
    </row>
    <row r="100" spans="1:4">
      <c r="A100" s="37">
        <v>77</v>
      </c>
      <c r="B100" s="47" t="s">
        <v>8</v>
      </c>
      <c r="C100" s="47" t="s">
        <v>29</v>
      </c>
      <c r="D100" s="37">
        <v>47</v>
      </c>
    </row>
    <row r="101" spans="1:4">
      <c r="A101" s="37">
        <v>78</v>
      </c>
      <c r="B101" s="38" t="s">
        <v>8</v>
      </c>
      <c r="C101" s="38" t="s">
        <v>408</v>
      </c>
      <c r="D101" s="37">
        <v>40</v>
      </c>
    </row>
    <row r="102" spans="1:4">
      <c r="A102" s="37">
        <v>79</v>
      </c>
      <c r="B102" s="47" t="s">
        <v>8</v>
      </c>
      <c r="C102" s="47" t="s">
        <v>328</v>
      </c>
      <c r="D102" s="37">
        <v>10</v>
      </c>
    </row>
    <row r="103" spans="1:4">
      <c r="A103" s="37">
        <v>80</v>
      </c>
      <c r="B103" s="38" t="s">
        <v>15</v>
      </c>
      <c r="C103" s="38" t="s">
        <v>415</v>
      </c>
      <c r="D103" s="45">
        <v>10</v>
      </c>
    </row>
    <row r="104" spans="1:4">
      <c r="A104" s="37">
        <v>81</v>
      </c>
      <c r="B104" s="38" t="s">
        <v>12</v>
      </c>
      <c r="C104" s="38" t="s">
        <v>173</v>
      </c>
      <c r="D104" s="45">
        <v>9</v>
      </c>
    </row>
    <row r="105" spans="1:4">
      <c r="A105" s="37">
        <v>82</v>
      </c>
      <c r="B105" s="38" t="s">
        <v>17</v>
      </c>
      <c r="C105" s="38" t="s">
        <v>98</v>
      </c>
      <c r="D105" s="37">
        <v>9</v>
      </c>
    </row>
    <row r="106" spans="1:4">
      <c r="A106" s="37">
        <v>83</v>
      </c>
      <c r="B106" s="38" t="s">
        <v>10</v>
      </c>
      <c r="C106" s="38" t="s">
        <v>91</v>
      </c>
      <c r="D106" s="37">
        <v>8</v>
      </c>
    </row>
    <row r="107" spans="1:4">
      <c r="A107" s="37">
        <v>84</v>
      </c>
      <c r="B107" s="38" t="s">
        <v>17</v>
      </c>
      <c r="C107" s="38" t="s">
        <v>158</v>
      </c>
      <c r="D107" s="45">
        <v>8</v>
      </c>
    </row>
    <row r="108" spans="1:4">
      <c r="A108" s="37">
        <v>85</v>
      </c>
      <c r="B108" s="38" t="s">
        <v>17</v>
      </c>
      <c r="C108" s="38" t="s">
        <v>218</v>
      </c>
      <c r="D108" s="45">
        <v>8</v>
      </c>
    </row>
    <row r="109" spans="1:4">
      <c r="A109" s="37">
        <v>86</v>
      </c>
      <c r="B109" s="38" t="s">
        <v>8</v>
      </c>
      <c r="C109" s="38" t="s">
        <v>69</v>
      </c>
      <c r="D109" s="37">
        <v>7</v>
      </c>
    </row>
    <row r="110" spans="1:4">
      <c r="A110" s="37">
        <v>87</v>
      </c>
      <c r="B110" s="38" t="s">
        <v>10</v>
      </c>
      <c r="C110" s="38" t="s">
        <v>131</v>
      </c>
      <c r="D110" s="37">
        <v>6</v>
      </c>
    </row>
    <row r="111" spans="1:4" ht="14.25">
      <c r="A111" s="37">
        <v>88</v>
      </c>
      <c r="B111" s="51" t="s">
        <v>17</v>
      </c>
      <c r="C111" s="38" t="s">
        <v>377</v>
      </c>
      <c r="D111" s="45">
        <v>4</v>
      </c>
    </row>
    <row r="112" spans="1:4" ht="14.25">
      <c r="A112" s="37">
        <v>89</v>
      </c>
      <c r="B112" s="51" t="s">
        <v>18</v>
      </c>
      <c r="C112" s="38" t="s">
        <v>59</v>
      </c>
      <c r="D112" s="45">
        <v>3</v>
      </c>
    </row>
  </sheetData>
  <sortState ref="B3:L20">
    <sortCondition descending="1" ref="D3:D20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35"/>
  <sheetViews>
    <sheetView workbookViewId="0"/>
  </sheetViews>
  <sheetFormatPr defaultColWidth="14.42578125" defaultRowHeight="12.75" customHeight="1"/>
  <sheetData>
    <row r="1" spans="1:21" ht="12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2" t="s">
        <v>16</v>
      </c>
      <c r="R1" s="2" t="s">
        <v>17</v>
      </c>
      <c r="S1" s="1" t="s">
        <v>18</v>
      </c>
      <c r="T1" s="1" t="s">
        <v>19</v>
      </c>
      <c r="U1" s="1" t="s">
        <v>20</v>
      </c>
    </row>
    <row r="2" spans="1:21" ht="12.75" customHeight="1">
      <c r="A2" s="3" t="s">
        <v>21</v>
      </c>
      <c r="B2" s="4" t="s">
        <v>22</v>
      </c>
      <c r="C2" s="4" t="s">
        <v>23</v>
      </c>
      <c r="D2" s="4" t="s">
        <v>24</v>
      </c>
      <c r="E2" s="4" t="s">
        <v>25</v>
      </c>
      <c r="F2" s="4" t="s">
        <v>26</v>
      </c>
      <c r="G2" s="4" t="s">
        <v>27</v>
      </c>
      <c r="H2" s="4" t="s">
        <v>28</v>
      </c>
      <c r="I2" s="5" t="s">
        <v>29</v>
      </c>
      <c r="J2" s="5" t="s">
        <v>30</v>
      </c>
      <c r="K2" s="5" t="s">
        <v>31</v>
      </c>
      <c r="L2" s="5" t="s">
        <v>32</v>
      </c>
      <c r="M2" s="5" t="s">
        <v>33</v>
      </c>
      <c r="N2" s="5" t="s">
        <v>34</v>
      </c>
      <c r="O2" s="5" t="s">
        <v>35</v>
      </c>
      <c r="P2" s="6" t="s">
        <v>36</v>
      </c>
      <c r="Q2" s="4" t="s">
        <v>37</v>
      </c>
      <c r="R2" s="4" t="s">
        <v>38</v>
      </c>
      <c r="S2" s="4" t="s">
        <v>39</v>
      </c>
      <c r="T2" s="4" t="s">
        <v>40</v>
      </c>
      <c r="U2" s="7" t="str">
        <f ca="1">IFERROR(__xludf.DUMMYFUNCTION("filter(A2:T1000,A1:T1=index('humanitní'!A7,counta('humanitní'!A7)))"),"Bartková Kateřina")</f>
        <v>Bartková Kateřina</v>
      </c>
    </row>
    <row r="3" spans="1:21" ht="12.75" customHeight="1">
      <c r="A3" s="3" t="s">
        <v>41</v>
      </c>
      <c r="B3" s="4" t="s">
        <v>42</v>
      </c>
      <c r="C3" s="5" t="s">
        <v>43</v>
      </c>
      <c r="D3" s="4" t="s">
        <v>44</v>
      </c>
      <c r="E3" s="4" t="s">
        <v>45</v>
      </c>
      <c r="F3" s="4" t="s">
        <v>46</v>
      </c>
      <c r="G3" s="4" t="s">
        <v>47</v>
      </c>
      <c r="H3" s="4" t="s">
        <v>48</v>
      </c>
      <c r="I3" s="5" t="s">
        <v>49</v>
      </c>
      <c r="J3" s="5" t="s">
        <v>50</v>
      </c>
      <c r="K3" s="5" t="s">
        <v>51</v>
      </c>
      <c r="L3" s="5" t="s">
        <v>52</v>
      </c>
      <c r="M3" s="5" t="s">
        <v>53</v>
      </c>
      <c r="N3" s="5" t="s">
        <v>54</v>
      </c>
      <c r="O3" s="5" t="s">
        <v>55</v>
      </c>
      <c r="P3" s="6" t="s">
        <v>56</v>
      </c>
      <c r="Q3" s="4" t="s">
        <v>57</v>
      </c>
      <c r="R3" s="4" t="s">
        <v>58</v>
      </c>
      <c r="S3" s="4" t="s">
        <v>59</v>
      </c>
      <c r="T3" s="5" t="s">
        <v>60</v>
      </c>
      <c r="U3" s="8" t="str">
        <f ca="1">IFERROR(__xludf.DUMMYFUNCTION("""COMPUTED_VALUE"""),"Benda Vítek")</f>
        <v>Benda Vítek</v>
      </c>
    </row>
    <row r="4" spans="1:21" ht="12.75" customHeight="1">
      <c r="A4" s="3" t="s">
        <v>61</v>
      </c>
      <c r="B4" s="4" t="s">
        <v>62</v>
      </c>
      <c r="C4" s="4" t="s">
        <v>63</v>
      </c>
      <c r="D4" s="4" t="s">
        <v>64</v>
      </c>
      <c r="E4" s="4" t="s">
        <v>65</v>
      </c>
      <c r="F4" s="4" t="s">
        <v>66</v>
      </c>
      <c r="G4" s="4" t="s">
        <v>67</v>
      </c>
      <c r="H4" s="4" t="s">
        <v>68</v>
      </c>
      <c r="I4" s="5" t="s">
        <v>69</v>
      </c>
      <c r="J4" s="5" t="s">
        <v>70</v>
      </c>
      <c r="K4" s="5" t="s">
        <v>71</v>
      </c>
      <c r="L4" s="5" t="s">
        <v>72</v>
      </c>
      <c r="M4" s="5" t="s">
        <v>73</v>
      </c>
      <c r="N4" s="5" t="s">
        <v>74</v>
      </c>
      <c r="O4" s="5" t="s">
        <v>75</v>
      </c>
      <c r="P4" s="6" t="s">
        <v>76</v>
      </c>
      <c r="Q4" s="4" t="s">
        <v>77</v>
      </c>
      <c r="R4" s="4" t="s">
        <v>78</v>
      </c>
      <c r="S4" s="4" t="s">
        <v>79</v>
      </c>
      <c r="T4" s="4" t="s">
        <v>80</v>
      </c>
      <c r="U4" s="8" t="str">
        <f ca="1">IFERROR(__xludf.DUMMYFUNCTION("""COMPUTED_VALUE"""),"Berková Kristýna")</f>
        <v>Berková Kristýna</v>
      </c>
    </row>
    <row r="5" spans="1:21" ht="12.75" customHeight="1">
      <c r="A5" s="3" t="s">
        <v>81</v>
      </c>
      <c r="B5" s="4" t="s">
        <v>82</v>
      </c>
      <c r="C5" s="5" t="s">
        <v>83</v>
      </c>
      <c r="D5" s="4" t="s">
        <v>84</v>
      </c>
      <c r="E5" s="4" t="s">
        <v>85</v>
      </c>
      <c r="F5" s="4" t="s">
        <v>86</v>
      </c>
      <c r="G5" s="4" t="s">
        <v>87</v>
      </c>
      <c r="H5" s="4" t="s">
        <v>88</v>
      </c>
      <c r="I5" s="5" t="s">
        <v>89</v>
      </c>
      <c r="J5" s="5" t="s">
        <v>90</v>
      </c>
      <c r="K5" s="5" t="s">
        <v>91</v>
      </c>
      <c r="L5" s="5" t="s">
        <v>92</v>
      </c>
      <c r="M5" s="5" t="s">
        <v>93</v>
      </c>
      <c r="N5" s="5" t="s">
        <v>94</v>
      </c>
      <c r="O5" s="5" t="s">
        <v>95</v>
      </c>
      <c r="P5" s="6" t="s">
        <v>96</v>
      </c>
      <c r="Q5" s="4" t="s">
        <v>97</v>
      </c>
      <c r="R5" s="4" t="s">
        <v>98</v>
      </c>
      <c r="S5" s="4" t="s">
        <v>99</v>
      </c>
      <c r="T5" s="5" t="s">
        <v>100</v>
      </c>
      <c r="U5" s="8" t="str">
        <f ca="1">IFERROR(__xludf.DUMMYFUNCTION("""COMPUTED_VALUE"""),"Dančová Nela")</f>
        <v>Dančová Nela</v>
      </c>
    </row>
    <row r="6" spans="1:21" ht="12.75" customHeight="1">
      <c r="A6" s="3" t="s">
        <v>101</v>
      </c>
      <c r="B6" s="4" t="s">
        <v>102</v>
      </c>
      <c r="C6" s="4" t="s">
        <v>103</v>
      </c>
      <c r="D6" s="4" t="s">
        <v>104</v>
      </c>
      <c r="E6" s="4" t="s">
        <v>105</v>
      </c>
      <c r="F6" s="4" t="s">
        <v>106</v>
      </c>
      <c r="G6" s="4" t="s">
        <v>107</v>
      </c>
      <c r="H6" s="4" t="s">
        <v>108</v>
      </c>
      <c r="I6" s="5" t="s">
        <v>109</v>
      </c>
      <c r="J6" s="5" t="s">
        <v>110</v>
      </c>
      <c r="K6" s="5" t="s">
        <v>111</v>
      </c>
      <c r="L6" s="5" t="s">
        <v>112</v>
      </c>
      <c r="M6" s="5" t="s">
        <v>113</v>
      </c>
      <c r="N6" s="5" t="s">
        <v>114</v>
      </c>
      <c r="O6" s="5" t="s">
        <v>115</v>
      </c>
      <c r="P6" s="6" t="s">
        <v>116</v>
      </c>
      <c r="Q6" s="4" t="s">
        <v>117</v>
      </c>
      <c r="R6" s="4" t="s">
        <v>118</v>
      </c>
      <c r="S6" s="4" t="s">
        <v>119</v>
      </c>
      <c r="T6" s="4" t="s">
        <v>120</v>
      </c>
      <c r="U6" s="8" t="str">
        <f ca="1">IFERROR(__xludf.DUMMYFUNCTION("""COMPUTED_VALUE"""),"Dao Phuong Thao")</f>
        <v>Dao Phuong Thao</v>
      </c>
    </row>
    <row r="7" spans="1:21" ht="12.75" customHeight="1">
      <c r="A7" s="3" t="s">
        <v>121</v>
      </c>
      <c r="B7" s="4" t="s">
        <v>122</v>
      </c>
      <c r="C7" s="4" t="s">
        <v>123</v>
      </c>
      <c r="D7" s="4" t="s">
        <v>124</v>
      </c>
      <c r="E7" s="4" t="s">
        <v>125</v>
      </c>
      <c r="F7" s="4" t="s">
        <v>126</v>
      </c>
      <c r="G7" s="4" t="s">
        <v>127</v>
      </c>
      <c r="H7" s="4" t="s">
        <v>128</v>
      </c>
      <c r="I7" s="5" t="s">
        <v>129</v>
      </c>
      <c r="J7" s="5" t="s">
        <v>130</v>
      </c>
      <c r="K7" s="5" t="s">
        <v>131</v>
      </c>
      <c r="L7" s="5" t="s">
        <v>132</v>
      </c>
      <c r="M7" s="5" t="s">
        <v>133</v>
      </c>
      <c r="N7" s="5" t="s">
        <v>134</v>
      </c>
      <c r="O7" s="5" t="s">
        <v>135</v>
      </c>
      <c r="P7" s="6" t="s">
        <v>136</v>
      </c>
      <c r="Q7" s="4" t="s">
        <v>137</v>
      </c>
      <c r="R7" s="4" t="s">
        <v>138</v>
      </c>
      <c r="S7" s="5" t="s">
        <v>139</v>
      </c>
      <c r="T7" s="4" t="s">
        <v>140</v>
      </c>
      <c r="U7" s="8" t="str">
        <f ca="1">IFERROR(__xludf.DUMMYFUNCTION("""COMPUTED_VALUE"""),"Dědková Nina")</f>
        <v>Dědková Nina</v>
      </c>
    </row>
    <row r="8" spans="1:21" ht="12.75" customHeight="1">
      <c r="A8" s="3" t="s">
        <v>141</v>
      </c>
      <c r="B8" s="4" t="s">
        <v>142</v>
      </c>
      <c r="C8" s="4" t="s">
        <v>143</v>
      </c>
      <c r="D8" s="4" t="s">
        <v>144</v>
      </c>
      <c r="E8" s="4" t="s">
        <v>145</v>
      </c>
      <c r="F8" s="4" t="s">
        <v>146</v>
      </c>
      <c r="G8" s="4" t="s">
        <v>147</v>
      </c>
      <c r="H8" s="4" t="s">
        <v>148</v>
      </c>
      <c r="I8" s="5" t="s">
        <v>149</v>
      </c>
      <c r="J8" s="5" t="s">
        <v>150</v>
      </c>
      <c r="K8" s="5" t="s">
        <v>151</v>
      </c>
      <c r="L8" s="5" t="s">
        <v>152</v>
      </c>
      <c r="M8" s="5" t="s">
        <v>153</v>
      </c>
      <c r="N8" s="5" t="s">
        <v>154</v>
      </c>
      <c r="O8" s="5" t="s">
        <v>155</v>
      </c>
      <c r="P8" s="6" t="s">
        <v>156</v>
      </c>
      <c r="Q8" s="4" t="s">
        <v>157</v>
      </c>
      <c r="R8" s="4" t="s">
        <v>158</v>
      </c>
      <c r="S8" s="4" t="s">
        <v>159</v>
      </c>
      <c r="T8" s="4" t="s">
        <v>160</v>
      </c>
      <c r="U8" s="8" t="str">
        <f ca="1">IFERROR(__xludf.DUMMYFUNCTION("""COMPUTED_VALUE"""),"Germičová Laura")</f>
        <v>Germičová Laura</v>
      </c>
    </row>
    <row r="9" spans="1:21" ht="12.75" customHeight="1">
      <c r="A9" s="3" t="s">
        <v>161</v>
      </c>
      <c r="B9" s="4" t="s">
        <v>162</v>
      </c>
      <c r="C9" s="4" t="s">
        <v>163</v>
      </c>
      <c r="D9" s="4" t="s">
        <v>164</v>
      </c>
      <c r="E9" s="4" t="s">
        <v>165</v>
      </c>
      <c r="F9" s="4" t="s">
        <v>166</v>
      </c>
      <c r="G9" s="4" t="s">
        <v>167</v>
      </c>
      <c r="H9" s="4" t="s">
        <v>168</v>
      </c>
      <c r="I9" s="5" t="s">
        <v>169</v>
      </c>
      <c r="J9" s="5" t="s">
        <v>170</v>
      </c>
      <c r="K9" s="5" t="s">
        <v>171</v>
      </c>
      <c r="L9" s="5" t="s">
        <v>172</v>
      </c>
      <c r="M9" s="5" t="s">
        <v>173</v>
      </c>
      <c r="N9" s="5" t="s">
        <v>174</v>
      </c>
      <c r="O9" s="5" t="s">
        <v>175</v>
      </c>
      <c r="P9" s="6" t="s">
        <v>176</v>
      </c>
      <c r="Q9" s="4" t="s">
        <v>177</v>
      </c>
      <c r="R9" s="4" t="s">
        <v>178</v>
      </c>
      <c r="S9" s="4" t="s">
        <v>179</v>
      </c>
      <c r="T9" s="4" t="s">
        <v>180</v>
      </c>
      <c r="U9" s="8" t="str">
        <f ca="1">IFERROR(__xludf.DUMMYFUNCTION("""COMPUTED_VALUE"""),"Ho Julia")</f>
        <v>Ho Julia</v>
      </c>
    </row>
    <row r="10" spans="1:21" ht="12.75" customHeight="1">
      <c r="A10" s="3" t="s">
        <v>181</v>
      </c>
      <c r="B10" s="4" t="s">
        <v>182</v>
      </c>
      <c r="C10" s="4" t="s">
        <v>183</v>
      </c>
      <c r="D10" s="5" t="s">
        <v>184</v>
      </c>
      <c r="E10" s="4" t="s">
        <v>185</v>
      </c>
      <c r="F10" s="4" t="s">
        <v>186</v>
      </c>
      <c r="G10" s="4" t="s">
        <v>187</v>
      </c>
      <c r="H10" s="4" t="s">
        <v>188</v>
      </c>
      <c r="I10" s="5" t="s">
        <v>189</v>
      </c>
      <c r="J10" s="5" t="s">
        <v>190</v>
      </c>
      <c r="K10" s="5" t="s">
        <v>191</v>
      </c>
      <c r="L10" s="5" t="s">
        <v>192</v>
      </c>
      <c r="M10" s="5" t="s">
        <v>193</v>
      </c>
      <c r="N10" s="5" t="s">
        <v>194</v>
      </c>
      <c r="O10" s="5" t="s">
        <v>195</v>
      </c>
      <c r="P10" s="6" t="s">
        <v>196</v>
      </c>
      <c r="Q10" s="4" t="s">
        <v>197</v>
      </c>
      <c r="R10" s="4" t="s">
        <v>198</v>
      </c>
      <c r="S10" s="4" t="s">
        <v>199</v>
      </c>
      <c r="T10" s="4" t="s">
        <v>200</v>
      </c>
      <c r="U10" s="8" t="str">
        <f ca="1">IFERROR(__xludf.DUMMYFUNCTION("""COMPUTED_VALUE"""),"Jedličková Linda")</f>
        <v>Jedličková Linda</v>
      </c>
    </row>
    <row r="11" spans="1:21" ht="12.75" customHeight="1">
      <c r="A11" s="3" t="s">
        <v>201</v>
      </c>
      <c r="B11" s="4" t="s">
        <v>202</v>
      </c>
      <c r="C11" s="4" t="s">
        <v>203</v>
      </c>
      <c r="D11" s="4" t="s">
        <v>204</v>
      </c>
      <c r="E11" s="4" t="s">
        <v>205</v>
      </c>
      <c r="F11" s="4" t="s">
        <v>206</v>
      </c>
      <c r="G11" s="4" t="s">
        <v>207</v>
      </c>
      <c r="H11" s="4" t="s">
        <v>208</v>
      </c>
      <c r="I11" s="5" t="s">
        <v>209</v>
      </c>
      <c r="J11" s="5" t="s">
        <v>210</v>
      </c>
      <c r="K11" s="5" t="s">
        <v>211</v>
      </c>
      <c r="L11" s="5" t="s">
        <v>212</v>
      </c>
      <c r="M11" s="5" t="s">
        <v>213</v>
      </c>
      <c r="N11" s="5" t="s">
        <v>214</v>
      </c>
      <c r="O11" s="5" t="s">
        <v>215</v>
      </c>
      <c r="P11" s="6" t="s">
        <v>216</v>
      </c>
      <c r="Q11" s="4" t="s">
        <v>217</v>
      </c>
      <c r="R11" s="4" t="s">
        <v>218</v>
      </c>
      <c r="S11" s="4" t="s">
        <v>219</v>
      </c>
      <c r="T11" s="4" t="s">
        <v>220</v>
      </c>
      <c r="U11" s="8" t="str">
        <f ca="1">IFERROR(__xludf.DUMMYFUNCTION("""COMPUTED_VALUE"""),"Krejsová Jana")</f>
        <v>Krejsová Jana</v>
      </c>
    </row>
    <row r="12" spans="1:21" ht="12.75" customHeight="1">
      <c r="A12" s="3" t="s">
        <v>221</v>
      </c>
      <c r="B12" s="4" t="s">
        <v>222</v>
      </c>
      <c r="C12" s="4" t="s">
        <v>223</v>
      </c>
      <c r="D12" s="4" t="s">
        <v>224</v>
      </c>
      <c r="E12" s="4" t="s">
        <v>225</v>
      </c>
      <c r="F12" s="4" t="s">
        <v>226</v>
      </c>
      <c r="G12" s="4" t="s">
        <v>227</v>
      </c>
      <c r="H12" s="4" t="s">
        <v>228</v>
      </c>
      <c r="I12" s="5" t="s">
        <v>229</v>
      </c>
      <c r="J12" s="5" t="s">
        <v>230</v>
      </c>
      <c r="K12" s="5" t="s">
        <v>231</v>
      </c>
      <c r="L12" s="5" t="s">
        <v>232</v>
      </c>
      <c r="M12" s="5" t="s">
        <v>233</v>
      </c>
      <c r="N12" s="5" t="s">
        <v>234</v>
      </c>
      <c r="O12" s="5" t="s">
        <v>235</v>
      </c>
      <c r="P12" s="6" t="s">
        <v>236</v>
      </c>
      <c r="Q12" s="4" t="s">
        <v>237</v>
      </c>
      <c r="R12" s="4" t="s">
        <v>238</v>
      </c>
      <c r="S12" s="4" t="s">
        <v>239</v>
      </c>
      <c r="T12" s="4" t="s">
        <v>240</v>
      </c>
      <c r="U12" s="8" t="str">
        <f ca="1">IFERROR(__xludf.DUMMYFUNCTION("""COMPUTED_VALUE"""),"Mai Phan Anh")</f>
        <v>Mai Phan Anh</v>
      </c>
    </row>
    <row r="13" spans="1:21" ht="12.75" customHeight="1">
      <c r="A13" s="3" t="s">
        <v>241</v>
      </c>
      <c r="B13" s="4" t="s">
        <v>242</v>
      </c>
      <c r="C13" s="5" t="s">
        <v>243</v>
      </c>
      <c r="D13" s="4" t="s">
        <v>244</v>
      </c>
      <c r="E13" s="4" t="s">
        <v>245</v>
      </c>
      <c r="F13" s="4" t="s">
        <v>246</v>
      </c>
      <c r="G13" s="4" t="s">
        <v>247</v>
      </c>
      <c r="H13" s="4" t="s">
        <v>248</v>
      </c>
      <c r="I13" s="5" t="s">
        <v>249</v>
      </c>
      <c r="J13" s="5" t="s">
        <v>250</v>
      </c>
      <c r="K13" s="5" t="s">
        <v>251</v>
      </c>
      <c r="L13" s="5" t="s">
        <v>252</v>
      </c>
      <c r="M13" s="5" t="s">
        <v>253</v>
      </c>
      <c r="N13" s="5" t="s">
        <v>254</v>
      </c>
      <c r="O13" s="5" t="s">
        <v>255</v>
      </c>
      <c r="P13" s="6" t="s">
        <v>256</v>
      </c>
      <c r="Q13" s="4" t="s">
        <v>257</v>
      </c>
      <c r="R13" s="4" t="s">
        <v>258</v>
      </c>
      <c r="S13" s="4" t="s">
        <v>259</v>
      </c>
      <c r="T13" s="4" t="s">
        <v>260</v>
      </c>
      <c r="U13" s="8" t="str">
        <f ca="1">IFERROR(__xludf.DUMMYFUNCTION("""COMPUTED_VALUE"""),"Nguyen Ngoc Tiep")</f>
        <v>Nguyen Ngoc Tiep</v>
      </c>
    </row>
    <row r="14" spans="1:21" ht="12.75" customHeight="1">
      <c r="A14" s="3" t="s">
        <v>261</v>
      </c>
      <c r="B14" s="4" t="s">
        <v>262</v>
      </c>
      <c r="C14" s="4" t="s">
        <v>263</v>
      </c>
      <c r="D14" s="4" t="s">
        <v>264</v>
      </c>
      <c r="E14" s="4" t="s">
        <v>265</v>
      </c>
      <c r="F14" s="4" t="s">
        <v>266</v>
      </c>
      <c r="G14" s="4" t="s">
        <v>267</v>
      </c>
      <c r="H14" s="4" t="s">
        <v>268</v>
      </c>
      <c r="I14" s="5" t="s">
        <v>269</v>
      </c>
      <c r="J14" s="5" t="s">
        <v>270</v>
      </c>
      <c r="K14" s="5" t="s">
        <v>271</v>
      </c>
      <c r="L14" s="5" t="s">
        <v>272</v>
      </c>
      <c r="M14" s="5" t="s">
        <v>273</v>
      </c>
      <c r="N14" s="5" t="s">
        <v>274</v>
      </c>
      <c r="O14" s="5" t="s">
        <v>275</v>
      </c>
      <c r="P14" s="6" t="s">
        <v>276</v>
      </c>
      <c r="Q14" s="4" t="s">
        <v>277</v>
      </c>
      <c r="R14" s="5" t="s">
        <v>278</v>
      </c>
      <c r="S14" s="4" t="s">
        <v>279</v>
      </c>
      <c r="T14" s="5" t="s">
        <v>280</v>
      </c>
      <c r="U14" s="8" t="str">
        <f ca="1">IFERROR(__xludf.DUMMYFUNCTION("""COMPUTED_VALUE"""),"Oreská Šárka")</f>
        <v>Oreská Šárka</v>
      </c>
    </row>
    <row r="15" spans="1:21" ht="12.75" customHeight="1">
      <c r="A15" s="3" t="s">
        <v>281</v>
      </c>
      <c r="B15" s="4" t="s">
        <v>282</v>
      </c>
      <c r="C15" s="5" t="s">
        <v>283</v>
      </c>
      <c r="D15" s="4" t="s">
        <v>284</v>
      </c>
      <c r="E15" s="4" t="s">
        <v>285</v>
      </c>
      <c r="F15" s="4" t="s">
        <v>286</v>
      </c>
      <c r="G15" s="4" t="s">
        <v>287</v>
      </c>
      <c r="H15" s="4" t="s">
        <v>288</v>
      </c>
      <c r="I15" s="5" t="s">
        <v>289</v>
      </c>
      <c r="J15" s="5" t="s">
        <v>290</v>
      </c>
      <c r="K15" s="5" t="s">
        <v>291</v>
      </c>
      <c r="L15" s="5" t="s">
        <v>292</v>
      </c>
      <c r="M15" s="5" t="s">
        <v>293</v>
      </c>
      <c r="N15" s="4" t="s">
        <v>294</v>
      </c>
      <c r="O15" s="5" t="s">
        <v>295</v>
      </c>
      <c r="P15" s="6" t="s">
        <v>296</v>
      </c>
      <c r="Q15" s="4" t="s">
        <v>297</v>
      </c>
      <c r="R15" s="4" t="s">
        <v>298</v>
      </c>
      <c r="S15" s="4" t="s">
        <v>299</v>
      </c>
      <c r="T15" s="4" t="s">
        <v>300</v>
      </c>
      <c r="U15" s="8" t="str">
        <f ca="1">IFERROR(__xludf.DUMMYFUNCTION("""COMPUTED_VALUE"""),"Pham Thi Thien Trang")</f>
        <v>Pham Thi Thien Trang</v>
      </c>
    </row>
    <row r="16" spans="1:21" ht="12.75" customHeight="1">
      <c r="A16" s="3" t="s">
        <v>301</v>
      </c>
      <c r="B16" s="4" t="s">
        <v>302</v>
      </c>
      <c r="C16" s="4" t="s">
        <v>303</v>
      </c>
      <c r="D16" s="5" t="s">
        <v>304</v>
      </c>
      <c r="E16" s="4" t="s">
        <v>305</v>
      </c>
      <c r="F16" s="4" t="s">
        <v>256</v>
      </c>
      <c r="G16" s="4" t="s">
        <v>306</v>
      </c>
      <c r="H16" s="4" t="s">
        <v>307</v>
      </c>
      <c r="I16" s="5" t="s">
        <v>308</v>
      </c>
      <c r="J16" s="5" t="s">
        <v>309</v>
      </c>
      <c r="K16" s="5" t="s">
        <v>310</v>
      </c>
      <c r="L16" s="5" t="s">
        <v>311</v>
      </c>
      <c r="M16" s="5" t="s">
        <v>312</v>
      </c>
      <c r="N16" s="5" t="s">
        <v>313</v>
      </c>
      <c r="O16" s="5" t="s">
        <v>314</v>
      </c>
      <c r="P16" s="6" t="s">
        <v>315</v>
      </c>
      <c r="Q16" s="4" t="s">
        <v>316</v>
      </c>
      <c r="R16" s="4" t="s">
        <v>317</v>
      </c>
      <c r="S16" s="4" t="s">
        <v>318</v>
      </c>
      <c r="T16" s="4" t="s">
        <v>319</v>
      </c>
      <c r="U16" s="8" t="str">
        <f ca="1">IFERROR(__xludf.DUMMYFUNCTION("""COMPUTED_VALUE"""),"Skočilová Klára")</f>
        <v>Skočilová Klára</v>
      </c>
    </row>
    <row r="17" spans="1:21" ht="12.75" customHeight="1">
      <c r="A17" s="3" t="s">
        <v>320</v>
      </c>
      <c r="B17" s="4" t="s">
        <v>321</v>
      </c>
      <c r="C17" s="4" t="s">
        <v>322</v>
      </c>
      <c r="D17" s="5" t="s">
        <v>323</v>
      </c>
      <c r="E17" s="4" t="s">
        <v>324</v>
      </c>
      <c r="F17" s="4" t="s">
        <v>325</v>
      </c>
      <c r="G17" s="4" t="s">
        <v>326</v>
      </c>
      <c r="H17" s="4" t="s">
        <v>327</v>
      </c>
      <c r="I17" s="5" t="s">
        <v>328</v>
      </c>
      <c r="J17" s="5" t="s">
        <v>329</v>
      </c>
      <c r="K17" s="5" t="s">
        <v>330</v>
      </c>
      <c r="L17" s="5" t="s">
        <v>331</v>
      </c>
      <c r="M17" s="5" t="s">
        <v>332</v>
      </c>
      <c r="N17" s="5" t="s">
        <v>333</v>
      </c>
      <c r="O17" s="5" t="s">
        <v>334</v>
      </c>
      <c r="P17" s="5" t="s">
        <v>335</v>
      </c>
      <c r="Q17" s="4" t="s">
        <v>336</v>
      </c>
      <c r="R17" s="4" t="s">
        <v>337</v>
      </c>
      <c r="S17" s="4" t="s">
        <v>338</v>
      </c>
      <c r="T17" s="5" t="s">
        <v>339</v>
      </c>
      <c r="U17" s="8" t="str">
        <f ca="1">IFERROR(__xludf.DUMMYFUNCTION("""COMPUTED_VALUE"""),"Slámová Klára")</f>
        <v>Slámová Klára</v>
      </c>
    </row>
    <row r="18" spans="1:21" ht="12.75" customHeight="1">
      <c r="A18" s="3" t="s">
        <v>340</v>
      </c>
      <c r="B18" s="4" t="s">
        <v>341</v>
      </c>
      <c r="C18" s="4" t="s">
        <v>342</v>
      </c>
      <c r="D18" s="4" t="s">
        <v>343</v>
      </c>
      <c r="E18" s="4" t="s">
        <v>344</v>
      </c>
      <c r="F18" s="4" t="s">
        <v>345</v>
      </c>
      <c r="G18" s="4" t="s">
        <v>346</v>
      </c>
      <c r="H18" s="4" t="s">
        <v>347</v>
      </c>
      <c r="I18" s="5" t="s">
        <v>348</v>
      </c>
      <c r="J18" s="5" t="s">
        <v>349</v>
      </c>
      <c r="K18" s="5" t="s">
        <v>350</v>
      </c>
      <c r="L18" s="5" t="s">
        <v>351</v>
      </c>
      <c r="M18" s="5" t="s">
        <v>352</v>
      </c>
      <c r="N18" s="5" t="s">
        <v>353</v>
      </c>
      <c r="O18" s="5" t="s">
        <v>354</v>
      </c>
      <c r="P18" s="6" t="s">
        <v>355</v>
      </c>
      <c r="Q18" s="4" t="s">
        <v>356</v>
      </c>
      <c r="R18" s="4" t="s">
        <v>357</v>
      </c>
      <c r="S18" s="4" t="s">
        <v>358</v>
      </c>
      <c r="T18" s="4" t="s">
        <v>359</v>
      </c>
      <c r="U18" s="8" t="str">
        <f ca="1">IFERROR(__xludf.DUMMYFUNCTION("""COMPUTED_VALUE"""),"Slavík Dominik")</f>
        <v>Slavík Dominik</v>
      </c>
    </row>
    <row r="19" spans="1:21" ht="12.75" customHeight="1">
      <c r="A19" s="3" t="s">
        <v>360</v>
      </c>
      <c r="B19" s="4" t="s">
        <v>361</v>
      </c>
      <c r="C19" s="5" t="s">
        <v>362</v>
      </c>
      <c r="D19" s="4" t="s">
        <v>363</v>
      </c>
      <c r="E19" s="4" t="s">
        <v>364</v>
      </c>
      <c r="F19" s="4" t="s">
        <v>365</v>
      </c>
      <c r="G19" s="4" t="s">
        <v>366</v>
      </c>
      <c r="H19" s="4" t="s">
        <v>367</v>
      </c>
      <c r="I19" s="5" t="s">
        <v>368</v>
      </c>
      <c r="J19" s="5" t="s">
        <v>369</v>
      </c>
      <c r="K19" s="5" t="s">
        <v>370</v>
      </c>
      <c r="L19" s="5" t="s">
        <v>371</v>
      </c>
      <c r="M19" s="5" t="s">
        <v>372</v>
      </c>
      <c r="N19" s="5" t="s">
        <v>373</v>
      </c>
      <c r="O19" s="5" t="s">
        <v>374</v>
      </c>
      <c r="P19" s="6" t="s">
        <v>375</v>
      </c>
      <c r="Q19" s="4" t="s">
        <v>376</v>
      </c>
      <c r="R19" s="4" t="s">
        <v>377</v>
      </c>
      <c r="S19" s="4" t="s">
        <v>378</v>
      </c>
      <c r="T19" s="5" t="s">
        <v>379</v>
      </c>
      <c r="U19" s="8" t="str">
        <f ca="1">IFERROR(__xludf.DUMMYFUNCTION("""COMPUTED_VALUE"""),"Slepičková Adéla")</f>
        <v>Slepičková Adéla</v>
      </c>
    </row>
    <row r="20" spans="1:21" ht="12.75" customHeight="1">
      <c r="A20" s="3" t="s">
        <v>380</v>
      </c>
      <c r="B20" s="4" t="s">
        <v>381</v>
      </c>
      <c r="C20" s="4" t="s">
        <v>382</v>
      </c>
      <c r="D20" s="4" t="s">
        <v>383</v>
      </c>
      <c r="E20" s="4" t="s">
        <v>384</v>
      </c>
      <c r="F20" s="4" t="s">
        <v>385</v>
      </c>
      <c r="G20" s="4" t="s">
        <v>386</v>
      </c>
      <c r="H20" s="4" t="s">
        <v>387</v>
      </c>
      <c r="I20" s="5" t="s">
        <v>388</v>
      </c>
      <c r="J20" s="5" t="s">
        <v>389</v>
      </c>
      <c r="K20" s="5" t="s">
        <v>390</v>
      </c>
      <c r="L20" s="5" t="s">
        <v>391</v>
      </c>
      <c r="M20" s="5" t="s">
        <v>392</v>
      </c>
      <c r="N20" s="5" t="s">
        <v>393</v>
      </c>
      <c r="O20" s="5" t="s">
        <v>394</v>
      </c>
      <c r="P20" s="6" t="s">
        <v>395</v>
      </c>
      <c r="Q20" s="4" t="s">
        <v>396</v>
      </c>
      <c r="R20" s="4" t="s">
        <v>397</v>
      </c>
      <c r="S20" s="4" t="s">
        <v>398</v>
      </c>
      <c r="T20" s="4" t="s">
        <v>399</v>
      </c>
      <c r="U20" s="8" t="str">
        <f ca="1">IFERROR(__xludf.DUMMYFUNCTION("""COMPUTED_VALUE"""),"Ševčíková Tereza")</f>
        <v>Ševčíková Tereza</v>
      </c>
    </row>
    <row r="21" spans="1:21" ht="12.75" customHeight="1">
      <c r="A21" s="3" t="s">
        <v>400</v>
      </c>
      <c r="B21" s="4" t="s">
        <v>401</v>
      </c>
      <c r="C21" s="5" t="s">
        <v>402</v>
      </c>
      <c r="D21" s="5" t="s">
        <v>403</v>
      </c>
      <c r="E21" s="4" t="s">
        <v>404</v>
      </c>
      <c r="F21" s="4" t="s">
        <v>405</v>
      </c>
      <c r="G21" s="4" t="s">
        <v>406</v>
      </c>
      <c r="H21" s="4" t="s">
        <v>407</v>
      </c>
      <c r="I21" s="5" t="s">
        <v>408</v>
      </c>
      <c r="J21" s="5" t="s">
        <v>409</v>
      </c>
      <c r="K21" s="4" t="s">
        <v>410</v>
      </c>
      <c r="L21" s="5" t="s">
        <v>411</v>
      </c>
      <c r="M21" s="5" t="s">
        <v>412</v>
      </c>
      <c r="N21" s="5" t="s">
        <v>413</v>
      </c>
      <c r="O21" s="5" t="s">
        <v>414</v>
      </c>
      <c r="P21" s="6" t="s">
        <v>415</v>
      </c>
      <c r="Q21" s="4" t="s">
        <v>416</v>
      </c>
      <c r="R21" s="4" t="s">
        <v>417</v>
      </c>
      <c r="S21" s="5" t="s">
        <v>418</v>
      </c>
      <c r="T21" s="4" t="s">
        <v>419</v>
      </c>
      <c r="U21" s="8" t="str">
        <f ca="1">IFERROR(__xludf.DUMMYFUNCTION("""COMPUTED_VALUE"""),"Trpák Jan")</f>
        <v>Trpák Jan</v>
      </c>
    </row>
    <row r="22" spans="1:21" ht="12.75" customHeight="1">
      <c r="A22" s="3" t="s">
        <v>420</v>
      </c>
      <c r="B22" s="4" t="s">
        <v>421</v>
      </c>
      <c r="C22" s="5" t="s">
        <v>422</v>
      </c>
      <c r="D22" s="5" t="s">
        <v>423</v>
      </c>
      <c r="E22" s="4" t="s">
        <v>424</v>
      </c>
      <c r="F22" s="4" t="s">
        <v>425</v>
      </c>
      <c r="G22" s="4" t="s">
        <v>426</v>
      </c>
      <c r="H22" s="4" t="s">
        <v>427</v>
      </c>
      <c r="I22" s="5" t="s">
        <v>428</v>
      </c>
      <c r="J22" s="5" t="s">
        <v>429</v>
      </c>
      <c r="K22" s="5" t="s">
        <v>430</v>
      </c>
      <c r="L22" s="5" t="s">
        <v>431</v>
      </c>
      <c r="M22" s="5" t="s">
        <v>432</v>
      </c>
      <c r="N22" s="5" t="s">
        <v>433</v>
      </c>
      <c r="O22" s="5" t="s">
        <v>434</v>
      </c>
      <c r="P22" s="6" t="s">
        <v>435</v>
      </c>
      <c r="Q22" s="4" t="s">
        <v>436</v>
      </c>
      <c r="R22" s="4" t="s">
        <v>437</v>
      </c>
      <c r="S22" s="4" t="s">
        <v>438</v>
      </c>
      <c r="T22" s="4" t="s">
        <v>439</v>
      </c>
      <c r="U22" s="8" t="str">
        <f ca="1">IFERROR(__xludf.DUMMYFUNCTION("""COMPUTED_VALUE"""),"Trpák Tomáš")</f>
        <v>Trpák Tomáš</v>
      </c>
    </row>
    <row r="23" spans="1:21" ht="12.75" customHeight="1">
      <c r="A23" s="3" t="s">
        <v>440</v>
      </c>
      <c r="B23" s="4" t="s">
        <v>441</v>
      </c>
      <c r="C23" s="4" t="s">
        <v>442</v>
      </c>
      <c r="D23" s="5" t="s">
        <v>443</v>
      </c>
      <c r="E23" s="4" t="s">
        <v>444</v>
      </c>
      <c r="F23" s="4" t="s">
        <v>445</v>
      </c>
      <c r="G23" s="4" t="s">
        <v>446</v>
      </c>
      <c r="H23" s="4" t="s">
        <v>447</v>
      </c>
      <c r="I23" s="5" t="s">
        <v>448</v>
      </c>
      <c r="J23" s="5" t="s">
        <v>449</v>
      </c>
      <c r="K23" s="8"/>
      <c r="L23" s="5" t="s">
        <v>450</v>
      </c>
      <c r="M23" s="9"/>
      <c r="N23" s="5" t="s">
        <v>451</v>
      </c>
      <c r="O23" s="5" t="s">
        <v>452</v>
      </c>
      <c r="P23" s="6" t="s">
        <v>453</v>
      </c>
      <c r="Q23" s="4" t="s">
        <v>454</v>
      </c>
      <c r="R23" s="5" t="s">
        <v>455</v>
      </c>
      <c r="S23" s="4" t="s">
        <v>456</v>
      </c>
      <c r="T23" s="4" t="s">
        <v>457</v>
      </c>
      <c r="U23" s="8" t="str">
        <f ca="1">IFERROR(__xludf.DUMMYFUNCTION("""COMPUTED_VALUE"""),"Tsolakidis Evangelos")</f>
        <v>Tsolakidis Evangelos</v>
      </c>
    </row>
    <row r="24" spans="1:21" ht="12.75" customHeight="1">
      <c r="A24" s="3" t="s">
        <v>458</v>
      </c>
      <c r="B24" s="4" t="s">
        <v>459</v>
      </c>
      <c r="C24" s="4" t="s">
        <v>460</v>
      </c>
      <c r="D24" s="4" t="s">
        <v>461</v>
      </c>
      <c r="E24" s="4" t="s">
        <v>462</v>
      </c>
      <c r="F24" s="4" t="s">
        <v>463</v>
      </c>
      <c r="G24" s="5" t="s">
        <v>464</v>
      </c>
      <c r="H24" s="4" t="s">
        <v>465</v>
      </c>
      <c r="I24" s="3" t="s">
        <v>466</v>
      </c>
      <c r="J24" s="5" t="s">
        <v>467</v>
      </c>
      <c r="K24" s="8"/>
      <c r="L24" s="5" t="s">
        <v>468</v>
      </c>
      <c r="M24" s="9"/>
      <c r="N24" s="3" t="s">
        <v>469</v>
      </c>
      <c r="O24" s="5" t="s">
        <v>470</v>
      </c>
      <c r="P24" s="6" t="s">
        <v>471</v>
      </c>
      <c r="Q24" s="4" t="s">
        <v>472</v>
      </c>
      <c r="R24" s="4" t="s">
        <v>473</v>
      </c>
      <c r="S24" s="4" t="s">
        <v>474</v>
      </c>
      <c r="T24" s="4" t="s">
        <v>475</v>
      </c>
      <c r="U24" s="8" t="str">
        <f ca="1">IFERROR(__xludf.DUMMYFUNCTION("""COMPUTED_VALUE"""),"Valešková Andrea")</f>
        <v>Valešková Andrea</v>
      </c>
    </row>
    <row r="25" spans="1:21" ht="12.75" customHeight="1">
      <c r="A25" s="3" t="s">
        <v>476</v>
      </c>
      <c r="B25" s="4" t="s">
        <v>477</v>
      </c>
      <c r="C25" s="4" t="s">
        <v>478</v>
      </c>
      <c r="D25" s="4" t="s">
        <v>479</v>
      </c>
      <c r="E25" s="4" t="s">
        <v>480</v>
      </c>
      <c r="F25" s="4" t="s">
        <v>481</v>
      </c>
      <c r="G25" s="4" t="s">
        <v>482</v>
      </c>
      <c r="H25" s="4" t="s">
        <v>483</v>
      </c>
      <c r="I25" s="3" t="s">
        <v>484</v>
      </c>
      <c r="J25" s="9"/>
      <c r="K25" s="8"/>
      <c r="L25" s="5" t="s">
        <v>485</v>
      </c>
      <c r="M25" s="9"/>
      <c r="N25" s="3" t="s">
        <v>486</v>
      </c>
      <c r="O25" s="5" t="s">
        <v>487</v>
      </c>
      <c r="P25" s="10"/>
      <c r="Q25" s="4" t="s">
        <v>488</v>
      </c>
      <c r="R25" s="4" t="s">
        <v>489</v>
      </c>
      <c r="S25" s="4" t="s">
        <v>490</v>
      </c>
      <c r="T25" s="4" t="s">
        <v>491</v>
      </c>
      <c r="U25" s="8" t="str">
        <f ca="1">IFERROR(__xludf.DUMMYFUNCTION("""COMPUTED_VALUE"""),"Vondráček Martin")</f>
        <v>Vondráček Martin</v>
      </c>
    </row>
    <row r="26" spans="1:21" ht="12.75" customHeight="1">
      <c r="A26" s="3" t="s">
        <v>492</v>
      </c>
      <c r="B26" s="11"/>
      <c r="C26" s="5" t="s">
        <v>493</v>
      </c>
      <c r="D26" s="4" t="s">
        <v>494</v>
      </c>
      <c r="E26" s="4" t="s">
        <v>495</v>
      </c>
      <c r="F26" s="4" t="s">
        <v>496</v>
      </c>
      <c r="G26" s="4" t="s">
        <v>497</v>
      </c>
      <c r="H26" s="4" t="s">
        <v>498</v>
      </c>
      <c r="I26" s="3" t="s">
        <v>499</v>
      </c>
      <c r="J26" s="9"/>
      <c r="K26" s="8"/>
      <c r="L26" s="5" t="s">
        <v>500</v>
      </c>
      <c r="M26" s="9"/>
      <c r="N26" s="3" t="s">
        <v>501</v>
      </c>
      <c r="O26" s="5" t="s">
        <v>502</v>
      </c>
      <c r="P26" s="10"/>
      <c r="Q26" s="4" t="s">
        <v>503</v>
      </c>
      <c r="R26" s="4" t="s">
        <v>504</v>
      </c>
      <c r="S26" s="4" t="s">
        <v>505</v>
      </c>
      <c r="T26" s="3" t="s">
        <v>506</v>
      </c>
      <c r="U26" s="8" t="str">
        <f ca="1">IFERROR(__xludf.DUMMYFUNCTION("""COMPUTED_VALUE"""),"Zetková Viktorie")</f>
        <v>Zetková Viktorie</v>
      </c>
    </row>
    <row r="27" spans="1:21" ht="12.75" customHeight="1">
      <c r="A27" s="8"/>
      <c r="B27" s="11"/>
      <c r="C27" s="4" t="s">
        <v>507</v>
      </c>
      <c r="D27" s="4" t="s">
        <v>508</v>
      </c>
      <c r="E27" s="4" t="s">
        <v>509</v>
      </c>
      <c r="F27" s="4" t="s">
        <v>510</v>
      </c>
      <c r="G27" s="4" t="s">
        <v>511</v>
      </c>
      <c r="H27" s="4" t="s">
        <v>512</v>
      </c>
      <c r="I27" s="3" t="s">
        <v>513</v>
      </c>
      <c r="J27" s="9"/>
      <c r="K27" s="8"/>
      <c r="L27" s="5" t="s">
        <v>514</v>
      </c>
      <c r="M27" s="9"/>
      <c r="N27" s="3" t="s">
        <v>515</v>
      </c>
      <c r="O27" s="9"/>
      <c r="P27" s="10"/>
      <c r="Q27" s="11"/>
      <c r="R27" s="4" t="s">
        <v>516</v>
      </c>
      <c r="S27" s="4" t="s">
        <v>517</v>
      </c>
      <c r="T27" s="3" t="s">
        <v>518</v>
      </c>
      <c r="U27" s="8" t="str">
        <f ca="1">IFERROR(__xludf.DUMMYFUNCTION("""COMPUTED_VALUE"""),"Zikmundová Petra")</f>
        <v>Zikmundová Petra</v>
      </c>
    </row>
    <row r="28" spans="1:21" ht="12.75" customHeight="1">
      <c r="A28" s="8"/>
      <c r="B28" s="11"/>
      <c r="C28" s="4" t="s">
        <v>519</v>
      </c>
      <c r="D28" s="4" t="s">
        <v>520</v>
      </c>
      <c r="E28" s="4" t="s">
        <v>521</v>
      </c>
      <c r="F28" s="4" t="s">
        <v>522</v>
      </c>
      <c r="G28" s="4" t="s">
        <v>523</v>
      </c>
      <c r="H28" s="3" t="s">
        <v>524</v>
      </c>
      <c r="I28" s="3" t="s">
        <v>525</v>
      </c>
      <c r="J28" s="9"/>
      <c r="K28" s="8"/>
      <c r="L28" s="8"/>
      <c r="M28" s="9"/>
      <c r="N28" s="8"/>
      <c r="O28" s="8"/>
      <c r="P28" s="9"/>
      <c r="Q28" s="11"/>
      <c r="R28" s="3" t="s">
        <v>526</v>
      </c>
      <c r="S28" s="11"/>
      <c r="T28" s="3" t="s">
        <v>527</v>
      </c>
      <c r="U28" s="8"/>
    </row>
    <row r="29" spans="1:21" ht="12.75" customHeight="1">
      <c r="A29" s="8"/>
      <c r="B29" s="11"/>
      <c r="C29" s="5" t="s">
        <v>528</v>
      </c>
      <c r="D29" s="4" t="s">
        <v>529</v>
      </c>
      <c r="E29" s="4" t="s">
        <v>530</v>
      </c>
      <c r="F29" s="4" t="s">
        <v>531</v>
      </c>
      <c r="G29" s="4" t="s">
        <v>532</v>
      </c>
      <c r="H29" s="3" t="s">
        <v>533</v>
      </c>
      <c r="I29" s="8"/>
      <c r="J29" s="8"/>
      <c r="K29" s="8"/>
      <c r="L29" s="8"/>
      <c r="M29" s="8"/>
      <c r="N29" s="8"/>
      <c r="O29" s="8"/>
      <c r="P29" s="10"/>
      <c r="Q29" s="11"/>
      <c r="R29" s="8"/>
      <c r="S29" s="11"/>
      <c r="T29" s="3" t="s">
        <v>534</v>
      </c>
      <c r="U29" s="8"/>
    </row>
    <row r="30" spans="1:21" ht="12.75" customHeight="1">
      <c r="A30" s="8"/>
      <c r="B30" s="11"/>
      <c r="C30" s="3" t="s">
        <v>535</v>
      </c>
      <c r="D30" s="4" t="s">
        <v>536</v>
      </c>
      <c r="E30" s="11"/>
      <c r="F30" s="4" t="s">
        <v>537</v>
      </c>
      <c r="G30" s="4" t="s">
        <v>538</v>
      </c>
      <c r="H30" s="3" t="s">
        <v>539</v>
      </c>
      <c r="I30" s="8"/>
      <c r="J30" s="8"/>
      <c r="K30" s="8"/>
      <c r="L30" s="8"/>
      <c r="M30" s="8"/>
      <c r="N30" s="8"/>
      <c r="O30" s="8"/>
      <c r="P30" s="8"/>
      <c r="Q30" s="11"/>
      <c r="R30" s="8"/>
      <c r="S30" s="11"/>
      <c r="T30" s="3" t="s">
        <v>540</v>
      </c>
      <c r="U30" s="8"/>
    </row>
    <row r="31" spans="1:21" ht="12.75" customHeight="1">
      <c r="A31" s="8"/>
      <c r="B31" s="8"/>
      <c r="C31" s="3" t="s">
        <v>541</v>
      </c>
      <c r="D31" s="11"/>
      <c r="E31" s="11"/>
      <c r="F31" s="8"/>
      <c r="G31" s="4" t="s">
        <v>542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9"/>
      <c r="T31" s="3" t="s">
        <v>543</v>
      </c>
      <c r="U31" s="8"/>
    </row>
    <row r="32" spans="1:21" ht="12.75" customHeight="1">
      <c r="A32" s="8"/>
      <c r="B32" s="8"/>
      <c r="C32" s="8"/>
      <c r="D32" s="8"/>
      <c r="E32" s="8"/>
      <c r="F32" s="8"/>
      <c r="G32" s="11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11"/>
      <c r="T32" s="3" t="s">
        <v>544</v>
      </c>
      <c r="U32" s="8"/>
    </row>
    <row r="33" spans="1:21" ht="12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9"/>
      <c r="T33" s="3" t="s">
        <v>545</v>
      </c>
      <c r="U33" s="8"/>
    </row>
    <row r="34" spans="1:21" ht="12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11"/>
      <c r="T34" s="3" t="s">
        <v>546</v>
      </c>
      <c r="U34" s="8"/>
    </row>
    <row r="35" spans="1:21" ht="12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11"/>
      <c r="T35" s="3" t="s">
        <v>547</v>
      </c>
      <c r="U35" s="8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7"/>
  <sheetViews>
    <sheetView topLeftCell="A46" workbookViewId="0">
      <selection activeCell="F101" sqref="F101"/>
    </sheetView>
  </sheetViews>
  <sheetFormatPr defaultRowHeight="12.75"/>
  <cols>
    <col min="1" max="1" width="9.140625" style="54"/>
    <col min="2" max="2" width="25.85546875" style="54" customWidth="1"/>
    <col min="3" max="3" width="42" style="54" customWidth="1"/>
    <col min="4" max="4" width="16.140625" style="54" customWidth="1"/>
    <col min="5" max="5" width="16.7109375" style="54" customWidth="1"/>
    <col min="6" max="6" width="15.140625" style="54" customWidth="1"/>
    <col min="7" max="7" width="9.140625" style="54"/>
    <col min="8" max="8" width="21.28515625" style="54" customWidth="1"/>
    <col min="9" max="10" width="9.140625" style="54"/>
    <col min="11" max="11" width="18.140625" style="54" customWidth="1"/>
    <col min="12" max="16384" width="9.140625" style="54"/>
  </cols>
  <sheetData>
    <row r="1" spans="1:11" ht="20.25">
      <c r="A1" s="52" t="s">
        <v>668</v>
      </c>
    </row>
    <row r="2" spans="1:11" ht="20.25">
      <c r="A2" s="53" t="s">
        <v>662</v>
      </c>
    </row>
    <row r="3" spans="1:11" ht="25.5">
      <c r="K3" s="64" t="s">
        <v>663</v>
      </c>
    </row>
    <row r="4" spans="1:11">
      <c r="A4" s="55" t="s">
        <v>0</v>
      </c>
      <c r="B4" s="55" t="s">
        <v>81</v>
      </c>
      <c r="C4" s="55" t="s">
        <v>658</v>
      </c>
      <c r="D4" s="55" t="s">
        <v>565</v>
      </c>
      <c r="E4" s="65">
        <v>44286</v>
      </c>
      <c r="F4" s="55" t="s">
        <v>566</v>
      </c>
      <c r="G4" s="55" t="s">
        <v>551</v>
      </c>
      <c r="H4" s="55" t="s">
        <v>598</v>
      </c>
      <c r="I4" s="66">
        <v>50</v>
      </c>
      <c r="K4" s="67">
        <v>58</v>
      </c>
    </row>
    <row r="5" spans="1:11">
      <c r="A5" s="55" t="s">
        <v>0</v>
      </c>
      <c r="B5" s="55" t="s">
        <v>81</v>
      </c>
      <c r="C5" s="55" t="s">
        <v>653</v>
      </c>
      <c r="D5" s="55" t="s">
        <v>565</v>
      </c>
      <c r="E5" s="65">
        <v>44274</v>
      </c>
      <c r="F5" s="55" t="s">
        <v>550</v>
      </c>
      <c r="G5" s="55" t="s">
        <v>554</v>
      </c>
      <c r="H5" s="55" t="s">
        <v>598</v>
      </c>
      <c r="I5" s="66">
        <v>8</v>
      </c>
      <c r="K5" s="67"/>
    </row>
    <row r="6" spans="1:11">
      <c r="A6" s="55" t="s">
        <v>0</v>
      </c>
      <c r="B6" s="55" t="s">
        <v>161</v>
      </c>
      <c r="C6" s="55" t="s">
        <v>653</v>
      </c>
      <c r="D6" s="55" t="s">
        <v>565</v>
      </c>
      <c r="E6" s="65">
        <v>44274</v>
      </c>
      <c r="F6" s="55" t="s">
        <v>550</v>
      </c>
      <c r="G6" s="55" t="s">
        <v>557</v>
      </c>
      <c r="H6" s="55" t="s">
        <v>598</v>
      </c>
      <c r="I6" s="66">
        <v>4</v>
      </c>
      <c r="K6" s="66">
        <v>4</v>
      </c>
    </row>
    <row r="7" spans="1:11">
      <c r="A7" s="55" t="s">
        <v>0</v>
      </c>
      <c r="B7" s="55" t="s">
        <v>221</v>
      </c>
      <c r="C7" s="55" t="s">
        <v>653</v>
      </c>
      <c r="D7" s="55" t="s">
        <v>565</v>
      </c>
      <c r="E7" s="65">
        <v>44274</v>
      </c>
      <c r="F7" s="55" t="s">
        <v>550</v>
      </c>
      <c r="G7" s="55" t="s">
        <v>556</v>
      </c>
      <c r="H7" s="55" t="s">
        <v>598</v>
      </c>
      <c r="I7" s="66">
        <v>5</v>
      </c>
      <c r="K7" s="66">
        <v>5</v>
      </c>
    </row>
    <row r="8" spans="1:11">
      <c r="A8" s="55" t="s">
        <v>0</v>
      </c>
      <c r="B8" s="55" t="s">
        <v>241</v>
      </c>
      <c r="C8" s="68" t="s">
        <v>635</v>
      </c>
      <c r="D8" s="68" t="s">
        <v>565</v>
      </c>
      <c r="E8" s="65">
        <v>44141</v>
      </c>
      <c r="F8" s="55" t="s">
        <v>569</v>
      </c>
      <c r="G8" s="55" t="s">
        <v>640</v>
      </c>
      <c r="H8" s="55" t="s">
        <v>598</v>
      </c>
      <c r="I8" s="66">
        <v>55</v>
      </c>
      <c r="K8" s="66">
        <v>55</v>
      </c>
    </row>
    <row r="9" spans="1:11">
      <c r="A9" s="55" t="s">
        <v>0</v>
      </c>
      <c r="B9" s="55" t="s">
        <v>261</v>
      </c>
      <c r="C9" s="55" t="s">
        <v>653</v>
      </c>
      <c r="D9" s="55" t="s">
        <v>565</v>
      </c>
      <c r="E9" s="65">
        <v>44274</v>
      </c>
      <c r="F9" s="55" t="s">
        <v>550</v>
      </c>
      <c r="G9" s="55" t="s">
        <v>560</v>
      </c>
      <c r="H9" s="55" t="s">
        <v>598</v>
      </c>
      <c r="I9" s="66">
        <v>1</v>
      </c>
      <c r="K9" s="66">
        <v>1</v>
      </c>
    </row>
    <row r="10" spans="1:11">
      <c r="A10" s="55" t="s">
        <v>2</v>
      </c>
      <c r="B10" s="55" t="s">
        <v>163</v>
      </c>
      <c r="C10" s="55" t="s">
        <v>653</v>
      </c>
      <c r="D10" s="55" t="s">
        <v>565</v>
      </c>
      <c r="E10" s="65">
        <v>44274</v>
      </c>
      <c r="F10" s="55" t="s">
        <v>550</v>
      </c>
      <c r="G10" s="55" t="s">
        <v>559</v>
      </c>
      <c r="H10" s="55"/>
      <c r="I10" s="66">
        <v>2</v>
      </c>
      <c r="K10" s="66">
        <v>2</v>
      </c>
    </row>
    <row r="11" spans="1:11">
      <c r="A11" s="55" t="s">
        <v>2</v>
      </c>
      <c r="B11" s="55" t="s">
        <v>382</v>
      </c>
      <c r="C11" s="55" t="s">
        <v>653</v>
      </c>
      <c r="D11" s="55" t="s">
        <v>565</v>
      </c>
      <c r="E11" s="65">
        <v>44274</v>
      </c>
      <c r="F11" s="55" t="s">
        <v>550</v>
      </c>
      <c r="G11" s="55" t="s">
        <v>558</v>
      </c>
      <c r="H11" s="55"/>
      <c r="I11" s="66">
        <v>3</v>
      </c>
      <c r="K11" s="66">
        <v>53</v>
      </c>
    </row>
    <row r="12" spans="1:11">
      <c r="A12" s="69" t="s">
        <v>2</v>
      </c>
      <c r="B12" s="69" t="s">
        <v>382</v>
      </c>
      <c r="C12" s="69" t="s">
        <v>675</v>
      </c>
      <c r="D12" s="69" t="s">
        <v>565</v>
      </c>
      <c r="E12" s="70">
        <v>44286</v>
      </c>
      <c r="F12" s="69" t="s">
        <v>566</v>
      </c>
      <c r="G12" s="69" t="s">
        <v>551</v>
      </c>
      <c r="H12" s="69" t="s">
        <v>647</v>
      </c>
      <c r="I12" s="69">
        <v>50</v>
      </c>
      <c r="K12" s="66"/>
    </row>
    <row r="13" spans="1:11">
      <c r="A13" s="55" t="s">
        <v>3</v>
      </c>
      <c r="B13" s="55" t="s">
        <v>204</v>
      </c>
      <c r="C13" s="68" t="s">
        <v>635</v>
      </c>
      <c r="D13" s="55" t="s">
        <v>565</v>
      </c>
      <c r="E13" s="65">
        <v>44118</v>
      </c>
      <c r="F13" s="55" t="s">
        <v>550</v>
      </c>
      <c r="G13" s="55" t="s">
        <v>560</v>
      </c>
      <c r="H13" s="55" t="s">
        <v>593</v>
      </c>
      <c r="I13" s="66">
        <v>6</v>
      </c>
      <c r="K13" s="67">
        <v>61</v>
      </c>
    </row>
    <row r="14" spans="1:11">
      <c r="A14" s="55" t="s">
        <v>3</v>
      </c>
      <c r="B14" s="55" t="s">
        <v>204</v>
      </c>
      <c r="C14" s="68" t="s">
        <v>635</v>
      </c>
      <c r="D14" s="68" t="s">
        <v>565</v>
      </c>
      <c r="E14" s="65">
        <v>44141</v>
      </c>
      <c r="F14" s="55" t="s">
        <v>569</v>
      </c>
      <c r="G14" s="55" t="s">
        <v>578</v>
      </c>
      <c r="H14" s="55" t="s">
        <v>593</v>
      </c>
      <c r="I14" s="66">
        <v>55</v>
      </c>
      <c r="K14" s="67">
        <v>55</v>
      </c>
    </row>
    <row r="15" spans="1:11">
      <c r="A15" s="55" t="s">
        <v>3</v>
      </c>
      <c r="B15" s="55" t="s">
        <v>264</v>
      </c>
      <c r="C15" s="68" t="s">
        <v>635</v>
      </c>
      <c r="D15" s="55" t="s">
        <v>565</v>
      </c>
      <c r="E15" s="65">
        <v>44118</v>
      </c>
      <c r="F15" s="55" t="s">
        <v>550</v>
      </c>
      <c r="G15" s="55" t="s">
        <v>556</v>
      </c>
      <c r="H15" s="55" t="s">
        <v>593</v>
      </c>
      <c r="I15" s="66">
        <v>10</v>
      </c>
      <c r="K15" s="67">
        <v>65</v>
      </c>
    </row>
    <row r="16" spans="1:11">
      <c r="A16" s="55" t="s">
        <v>3</v>
      </c>
      <c r="B16" s="55" t="s">
        <v>264</v>
      </c>
      <c r="C16" s="68" t="s">
        <v>635</v>
      </c>
      <c r="D16" s="68" t="s">
        <v>565</v>
      </c>
      <c r="E16" s="65">
        <v>44141</v>
      </c>
      <c r="F16" s="55" t="s">
        <v>569</v>
      </c>
      <c r="G16" s="55" t="s">
        <v>588</v>
      </c>
      <c r="H16" s="55" t="s">
        <v>593</v>
      </c>
      <c r="I16" s="66">
        <v>55</v>
      </c>
      <c r="K16" s="67"/>
    </row>
    <row r="17" spans="1:11">
      <c r="A17" s="55" t="s">
        <v>3</v>
      </c>
      <c r="B17" s="55" t="s">
        <v>343</v>
      </c>
      <c r="C17" s="68" t="s">
        <v>635</v>
      </c>
      <c r="D17" s="68" t="s">
        <v>565</v>
      </c>
      <c r="E17" s="65">
        <v>44141</v>
      </c>
      <c r="F17" s="55" t="s">
        <v>569</v>
      </c>
      <c r="G17" s="55" t="s">
        <v>637</v>
      </c>
      <c r="H17" s="55" t="s">
        <v>593</v>
      </c>
      <c r="I17" s="66">
        <v>55</v>
      </c>
      <c r="K17" s="67"/>
    </row>
    <row r="18" spans="1:11">
      <c r="A18" s="55" t="s">
        <v>3</v>
      </c>
      <c r="B18" s="55" t="s">
        <v>403</v>
      </c>
      <c r="C18" s="55" t="s">
        <v>653</v>
      </c>
      <c r="D18" s="55" t="s">
        <v>565</v>
      </c>
      <c r="E18" s="65">
        <v>44274</v>
      </c>
      <c r="F18" s="55" t="s">
        <v>550</v>
      </c>
      <c r="G18" s="55" t="s">
        <v>551</v>
      </c>
      <c r="H18" s="55" t="s">
        <v>593</v>
      </c>
      <c r="I18" s="66">
        <v>10</v>
      </c>
      <c r="K18" s="66">
        <v>10</v>
      </c>
    </row>
    <row r="19" spans="1:11">
      <c r="A19" s="55" t="s">
        <v>4</v>
      </c>
      <c r="B19" s="55" t="s">
        <v>45</v>
      </c>
      <c r="C19" s="55" t="s">
        <v>652</v>
      </c>
      <c r="D19" s="55" t="s">
        <v>565</v>
      </c>
      <c r="E19" s="65">
        <v>44274</v>
      </c>
      <c r="F19" s="55" t="s">
        <v>550</v>
      </c>
      <c r="G19" s="55" t="s">
        <v>559</v>
      </c>
      <c r="H19" s="55" t="s">
        <v>593</v>
      </c>
      <c r="I19" s="66">
        <v>2</v>
      </c>
      <c r="K19" s="66">
        <v>2</v>
      </c>
    </row>
    <row r="20" spans="1:11">
      <c r="A20" s="55" t="s">
        <v>4</v>
      </c>
      <c r="B20" s="55" t="s">
        <v>165</v>
      </c>
      <c r="C20" s="55" t="s">
        <v>650</v>
      </c>
      <c r="D20" s="55" t="s">
        <v>565</v>
      </c>
      <c r="E20" s="71">
        <v>44286</v>
      </c>
      <c r="F20" s="55" t="s">
        <v>566</v>
      </c>
      <c r="G20" s="55" t="s">
        <v>560</v>
      </c>
      <c r="H20" s="55" t="s">
        <v>593</v>
      </c>
      <c r="I20" s="66">
        <v>28</v>
      </c>
      <c r="K20" s="66">
        <v>28</v>
      </c>
    </row>
    <row r="21" spans="1:11">
      <c r="A21" s="55" t="s">
        <v>5</v>
      </c>
      <c r="B21" s="55" t="s">
        <v>266</v>
      </c>
      <c r="C21" s="68" t="s">
        <v>635</v>
      </c>
      <c r="D21" s="55" t="s">
        <v>565</v>
      </c>
      <c r="E21" s="65">
        <v>44118</v>
      </c>
      <c r="F21" s="55" t="s">
        <v>550</v>
      </c>
      <c r="G21" s="55" t="s">
        <v>551</v>
      </c>
      <c r="H21" s="55" t="s">
        <v>593</v>
      </c>
      <c r="I21" s="66">
        <v>20</v>
      </c>
      <c r="K21" s="66">
        <v>95</v>
      </c>
    </row>
    <row r="22" spans="1:11">
      <c r="A22" s="55" t="s">
        <v>5</v>
      </c>
      <c r="B22" s="55" t="s">
        <v>266</v>
      </c>
      <c r="C22" s="68" t="s">
        <v>635</v>
      </c>
      <c r="D22" s="68" t="s">
        <v>565</v>
      </c>
      <c r="E22" s="65">
        <v>44141</v>
      </c>
      <c r="F22" s="55" t="s">
        <v>569</v>
      </c>
      <c r="G22" s="55" t="s">
        <v>554</v>
      </c>
      <c r="H22" s="55" t="s">
        <v>593</v>
      </c>
      <c r="I22" s="66">
        <v>75</v>
      </c>
      <c r="K22" s="67"/>
    </row>
    <row r="23" spans="1:11" ht="15" customHeight="1">
      <c r="A23" s="55" t="s">
        <v>5</v>
      </c>
      <c r="B23" s="55" t="s">
        <v>266</v>
      </c>
      <c r="C23" s="55" t="s">
        <v>635</v>
      </c>
      <c r="D23" s="55" t="s">
        <v>654</v>
      </c>
      <c r="E23" s="65">
        <v>44179</v>
      </c>
      <c r="F23" s="55" t="s">
        <v>587</v>
      </c>
      <c r="G23" s="55" t="s">
        <v>578</v>
      </c>
      <c r="H23" s="55" t="s">
        <v>593</v>
      </c>
      <c r="I23" s="66">
        <v>55</v>
      </c>
      <c r="K23" s="67"/>
    </row>
    <row r="24" spans="1:11">
      <c r="A24" s="55" t="s">
        <v>5</v>
      </c>
      <c r="B24" s="55" t="s">
        <v>325</v>
      </c>
      <c r="C24" s="68" t="s">
        <v>635</v>
      </c>
      <c r="D24" s="55" t="s">
        <v>565</v>
      </c>
      <c r="E24" s="65">
        <v>44118</v>
      </c>
      <c r="F24" s="55" t="s">
        <v>550</v>
      </c>
      <c r="G24" s="55" t="s">
        <v>556</v>
      </c>
      <c r="H24" s="55" t="s">
        <v>593</v>
      </c>
      <c r="I24" s="66">
        <v>10</v>
      </c>
      <c r="K24" s="67">
        <v>96</v>
      </c>
    </row>
    <row r="25" spans="1:11">
      <c r="A25" s="55" t="s">
        <v>5</v>
      </c>
      <c r="B25" s="55" t="s">
        <v>325</v>
      </c>
      <c r="C25" s="68" t="s">
        <v>635</v>
      </c>
      <c r="D25" s="68" t="s">
        <v>565</v>
      </c>
      <c r="E25" s="65">
        <v>44141</v>
      </c>
      <c r="F25" s="55" t="s">
        <v>569</v>
      </c>
      <c r="G25" s="55" t="s">
        <v>572</v>
      </c>
      <c r="H25" s="55" t="s">
        <v>593</v>
      </c>
      <c r="I25" s="66">
        <v>55</v>
      </c>
      <c r="K25" s="67"/>
    </row>
    <row r="26" spans="1:11">
      <c r="A26" s="55" t="s">
        <v>5</v>
      </c>
      <c r="B26" s="55" t="s">
        <v>325</v>
      </c>
      <c r="C26" s="55" t="s">
        <v>652</v>
      </c>
      <c r="D26" s="55" t="s">
        <v>565</v>
      </c>
      <c r="E26" s="65">
        <v>44274</v>
      </c>
      <c r="F26" s="55" t="s">
        <v>569</v>
      </c>
      <c r="G26" s="55" t="s">
        <v>558</v>
      </c>
      <c r="H26" s="55" t="s">
        <v>593</v>
      </c>
      <c r="I26" s="66">
        <v>31</v>
      </c>
      <c r="K26" s="67"/>
    </row>
    <row r="27" spans="1:11">
      <c r="A27" s="55" t="s">
        <v>5</v>
      </c>
      <c r="B27" s="55" t="s">
        <v>256</v>
      </c>
      <c r="C27" s="68" t="s">
        <v>635</v>
      </c>
      <c r="D27" s="55" t="s">
        <v>565</v>
      </c>
      <c r="E27" s="65">
        <v>44118</v>
      </c>
      <c r="F27" s="55" t="s">
        <v>550</v>
      </c>
      <c r="G27" s="55" t="s">
        <v>568</v>
      </c>
      <c r="H27" s="55" t="s">
        <v>593</v>
      </c>
      <c r="I27" s="66">
        <v>3</v>
      </c>
      <c r="K27" s="67">
        <v>58</v>
      </c>
    </row>
    <row r="28" spans="1:11">
      <c r="A28" s="55" t="s">
        <v>5</v>
      </c>
      <c r="B28" s="55" t="s">
        <v>256</v>
      </c>
      <c r="C28" s="68" t="s">
        <v>635</v>
      </c>
      <c r="D28" s="68" t="s">
        <v>565</v>
      </c>
      <c r="E28" s="65">
        <v>44141</v>
      </c>
      <c r="F28" s="55" t="s">
        <v>569</v>
      </c>
      <c r="G28" s="55" t="s">
        <v>578</v>
      </c>
      <c r="H28" s="55" t="s">
        <v>593</v>
      </c>
      <c r="I28" s="66">
        <v>55</v>
      </c>
      <c r="K28" s="67"/>
    </row>
    <row r="29" spans="1:11">
      <c r="A29" s="55" t="s">
        <v>5</v>
      </c>
      <c r="B29" s="55" t="s">
        <v>385</v>
      </c>
      <c r="C29" s="68" t="s">
        <v>635</v>
      </c>
      <c r="D29" s="68" t="s">
        <v>565</v>
      </c>
      <c r="E29" s="65">
        <v>44141</v>
      </c>
      <c r="F29" s="55" t="s">
        <v>569</v>
      </c>
      <c r="G29" s="55" t="s">
        <v>613</v>
      </c>
      <c r="H29" s="55" t="s">
        <v>593</v>
      </c>
      <c r="I29" s="66">
        <v>55</v>
      </c>
      <c r="K29" s="67">
        <v>55</v>
      </c>
    </row>
    <row r="30" spans="1:11">
      <c r="A30" s="55" t="s">
        <v>5</v>
      </c>
      <c r="B30" s="55" t="s">
        <v>405</v>
      </c>
      <c r="C30" s="55" t="s">
        <v>650</v>
      </c>
      <c r="D30" s="55" t="s">
        <v>565</v>
      </c>
      <c r="E30" s="71">
        <v>44286</v>
      </c>
      <c r="F30" s="55" t="s">
        <v>566</v>
      </c>
      <c r="G30" s="55" t="s">
        <v>554</v>
      </c>
      <c r="H30" s="55" t="s">
        <v>593</v>
      </c>
      <c r="I30" s="66">
        <v>45</v>
      </c>
      <c r="K30" s="67">
        <v>46</v>
      </c>
    </row>
    <row r="31" spans="1:11">
      <c r="A31" s="55" t="s">
        <v>5</v>
      </c>
      <c r="B31" s="55" t="s">
        <v>405</v>
      </c>
      <c r="C31" s="55" t="s">
        <v>652</v>
      </c>
      <c r="D31" s="55" t="s">
        <v>565</v>
      </c>
      <c r="E31" s="65">
        <v>44274</v>
      </c>
      <c r="F31" s="55" t="s">
        <v>550</v>
      </c>
      <c r="G31" s="55" t="s">
        <v>560</v>
      </c>
      <c r="H31" s="55" t="s">
        <v>593</v>
      </c>
      <c r="I31" s="66">
        <v>1</v>
      </c>
      <c r="K31" s="67"/>
    </row>
    <row r="32" spans="1:11">
      <c r="A32" s="55" t="s">
        <v>5</v>
      </c>
      <c r="B32" s="55" t="s">
        <v>425</v>
      </c>
      <c r="C32" s="55" t="s">
        <v>650</v>
      </c>
      <c r="D32" s="55" t="s">
        <v>565</v>
      </c>
      <c r="E32" s="71">
        <v>44286</v>
      </c>
      <c r="F32" s="55" t="s">
        <v>566</v>
      </c>
      <c r="G32" s="55" t="s">
        <v>559</v>
      </c>
      <c r="H32" s="55" t="s">
        <v>593</v>
      </c>
      <c r="I32" s="66">
        <v>30</v>
      </c>
      <c r="K32" s="67">
        <v>33</v>
      </c>
    </row>
    <row r="33" spans="1:11">
      <c r="A33" s="55" t="s">
        <v>5</v>
      </c>
      <c r="B33" s="55" t="s">
        <v>425</v>
      </c>
      <c r="C33" s="55" t="s">
        <v>652</v>
      </c>
      <c r="D33" s="55" t="s">
        <v>565</v>
      </c>
      <c r="E33" s="65">
        <v>44274</v>
      </c>
      <c r="F33" s="55" t="s">
        <v>550</v>
      </c>
      <c r="G33" s="55" t="s">
        <v>558</v>
      </c>
      <c r="H33" s="55" t="s">
        <v>593</v>
      </c>
      <c r="I33" s="66">
        <v>3</v>
      </c>
      <c r="K33" s="67"/>
    </row>
    <row r="34" spans="1:11">
      <c r="A34" s="55" t="s">
        <v>5</v>
      </c>
      <c r="B34" s="55" t="s">
        <v>496</v>
      </c>
      <c r="C34" s="68" t="s">
        <v>635</v>
      </c>
      <c r="D34" s="55" t="s">
        <v>565</v>
      </c>
      <c r="E34" s="65">
        <v>44118</v>
      </c>
      <c r="F34" s="55" t="s">
        <v>550</v>
      </c>
      <c r="G34" s="55" t="s">
        <v>562</v>
      </c>
      <c r="H34" s="55" t="s">
        <v>593</v>
      </c>
      <c r="I34" s="66">
        <v>4</v>
      </c>
      <c r="K34" s="67">
        <v>137</v>
      </c>
    </row>
    <row r="35" spans="1:11">
      <c r="A35" s="55" t="s">
        <v>5</v>
      </c>
      <c r="B35" s="55" t="s">
        <v>496</v>
      </c>
      <c r="C35" s="68" t="s">
        <v>635</v>
      </c>
      <c r="D35" s="68" t="s">
        <v>565</v>
      </c>
      <c r="E35" s="65">
        <v>44141</v>
      </c>
      <c r="F35" s="55" t="s">
        <v>569</v>
      </c>
      <c r="G35" s="55" t="s">
        <v>636</v>
      </c>
      <c r="H35" s="55" t="s">
        <v>593</v>
      </c>
      <c r="I35" s="66">
        <v>55</v>
      </c>
      <c r="K35" s="67"/>
    </row>
    <row r="36" spans="1:11">
      <c r="A36" s="55" t="s">
        <v>5</v>
      </c>
      <c r="B36" s="55" t="s">
        <v>496</v>
      </c>
      <c r="C36" s="55" t="s">
        <v>650</v>
      </c>
      <c r="D36" s="55" t="s">
        <v>565</v>
      </c>
      <c r="E36" s="71">
        <v>44286</v>
      </c>
      <c r="F36" s="55" t="s">
        <v>566</v>
      </c>
      <c r="G36" s="55" t="s">
        <v>551</v>
      </c>
      <c r="H36" s="55" t="s">
        <v>593</v>
      </c>
      <c r="I36" s="66">
        <v>50</v>
      </c>
      <c r="K36" s="67"/>
    </row>
    <row r="37" spans="1:11">
      <c r="A37" s="55" t="s">
        <v>5</v>
      </c>
      <c r="B37" s="55" t="s">
        <v>496</v>
      </c>
      <c r="C37" s="55" t="s">
        <v>652</v>
      </c>
      <c r="D37" s="55" t="s">
        <v>565</v>
      </c>
      <c r="E37" s="65">
        <v>44274</v>
      </c>
      <c r="F37" s="55" t="s">
        <v>569</v>
      </c>
      <c r="G37" s="55" t="s">
        <v>561</v>
      </c>
      <c r="H37" s="55" t="s">
        <v>593</v>
      </c>
      <c r="I37" s="66">
        <v>28</v>
      </c>
      <c r="K37" s="67"/>
    </row>
    <row r="38" spans="1:11">
      <c r="A38" s="55" t="s">
        <v>6</v>
      </c>
      <c r="B38" s="55" t="s">
        <v>47</v>
      </c>
      <c r="C38" s="68" t="s">
        <v>635</v>
      </c>
      <c r="D38" s="68" t="s">
        <v>565</v>
      </c>
      <c r="E38" s="65">
        <v>44141</v>
      </c>
      <c r="F38" s="55" t="s">
        <v>569</v>
      </c>
      <c r="G38" s="55" t="s">
        <v>578</v>
      </c>
      <c r="H38" s="55" t="s">
        <v>593</v>
      </c>
      <c r="I38" s="66">
        <v>55</v>
      </c>
      <c r="K38" s="67">
        <v>55</v>
      </c>
    </row>
    <row r="39" spans="1:11">
      <c r="A39" s="55" t="s">
        <v>6</v>
      </c>
      <c r="B39" s="55" t="s">
        <v>67</v>
      </c>
      <c r="C39" s="68" t="s">
        <v>635</v>
      </c>
      <c r="D39" s="68" t="s">
        <v>565</v>
      </c>
      <c r="E39" s="65">
        <v>44141</v>
      </c>
      <c r="F39" s="55" t="s">
        <v>569</v>
      </c>
      <c r="G39" s="55" t="s">
        <v>578</v>
      </c>
      <c r="H39" s="55" t="s">
        <v>593</v>
      </c>
      <c r="I39" s="66">
        <v>55</v>
      </c>
      <c r="K39" s="67">
        <v>55</v>
      </c>
    </row>
    <row r="40" spans="1:11">
      <c r="A40" s="55" t="s">
        <v>6</v>
      </c>
      <c r="B40" s="55" t="s">
        <v>127</v>
      </c>
      <c r="C40" s="68" t="s">
        <v>635</v>
      </c>
      <c r="D40" s="55" t="s">
        <v>565</v>
      </c>
      <c r="E40" s="65">
        <v>44118</v>
      </c>
      <c r="F40" s="55" t="s">
        <v>550</v>
      </c>
      <c r="G40" s="55" t="s">
        <v>559</v>
      </c>
      <c r="H40" s="55" t="s">
        <v>593</v>
      </c>
      <c r="I40" s="66">
        <v>7</v>
      </c>
      <c r="K40" s="67">
        <v>62</v>
      </c>
    </row>
    <row r="41" spans="1:11">
      <c r="A41" s="55" t="s">
        <v>6</v>
      </c>
      <c r="B41" s="55" t="s">
        <v>127</v>
      </c>
      <c r="C41" s="68" t="s">
        <v>635</v>
      </c>
      <c r="D41" s="68" t="s">
        <v>565</v>
      </c>
      <c r="E41" s="65">
        <v>44141</v>
      </c>
      <c r="F41" s="55" t="s">
        <v>569</v>
      </c>
      <c r="G41" s="55" t="s">
        <v>578</v>
      </c>
      <c r="H41" s="55" t="s">
        <v>593</v>
      </c>
      <c r="I41" s="66">
        <v>55</v>
      </c>
      <c r="K41" s="67"/>
    </row>
    <row r="42" spans="1:11">
      <c r="A42" s="57" t="s">
        <v>6</v>
      </c>
      <c r="B42" s="55" t="s">
        <v>147</v>
      </c>
      <c r="C42" s="55" t="s">
        <v>651</v>
      </c>
      <c r="D42" s="55" t="s">
        <v>565</v>
      </c>
      <c r="E42" s="65">
        <v>44223</v>
      </c>
      <c r="F42" s="55" t="s">
        <v>566</v>
      </c>
      <c r="G42" s="55" t="s">
        <v>554</v>
      </c>
      <c r="H42" s="55" t="s">
        <v>593</v>
      </c>
      <c r="I42" s="66">
        <v>45</v>
      </c>
      <c r="K42" s="67">
        <v>156</v>
      </c>
    </row>
    <row r="43" spans="1:11">
      <c r="A43" s="57" t="s">
        <v>6</v>
      </c>
      <c r="B43" s="55" t="s">
        <v>147</v>
      </c>
      <c r="C43" s="72" t="s">
        <v>651</v>
      </c>
      <c r="D43" s="55" t="s">
        <v>565</v>
      </c>
      <c r="E43" s="65">
        <v>44271</v>
      </c>
      <c r="F43" s="55" t="s">
        <v>569</v>
      </c>
      <c r="G43" s="55" t="s">
        <v>551</v>
      </c>
      <c r="H43" s="55" t="s">
        <v>593</v>
      </c>
      <c r="I43" s="66">
        <v>80</v>
      </c>
      <c r="K43" s="67"/>
    </row>
    <row r="44" spans="1:11">
      <c r="A44" s="55" t="s">
        <v>6</v>
      </c>
      <c r="B44" s="55" t="s">
        <v>147</v>
      </c>
      <c r="C44" s="55" t="s">
        <v>652</v>
      </c>
      <c r="D44" s="55" t="s">
        <v>565</v>
      </c>
      <c r="E44" s="65">
        <v>44274</v>
      </c>
      <c r="F44" s="55" t="s">
        <v>569</v>
      </c>
      <c r="G44" s="55" t="s">
        <v>558</v>
      </c>
      <c r="H44" s="55" t="s">
        <v>593</v>
      </c>
      <c r="I44" s="66">
        <v>31</v>
      </c>
      <c r="K44" s="67"/>
    </row>
    <row r="45" spans="1:11">
      <c r="A45" s="55" t="s">
        <v>6</v>
      </c>
      <c r="B45" s="55" t="s">
        <v>167</v>
      </c>
      <c r="C45" s="68" t="s">
        <v>635</v>
      </c>
      <c r="D45" s="55" t="s">
        <v>565</v>
      </c>
      <c r="E45" s="65">
        <v>44118</v>
      </c>
      <c r="F45" s="55" t="s">
        <v>550</v>
      </c>
      <c r="G45" s="55" t="s">
        <v>561</v>
      </c>
      <c r="H45" s="55" t="s">
        <v>593</v>
      </c>
      <c r="I45" s="66">
        <v>5</v>
      </c>
      <c r="K45" s="67">
        <v>60</v>
      </c>
    </row>
    <row r="46" spans="1:11">
      <c r="A46" s="55" t="s">
        <v>6</v>
      </c>
      <c r="B46" s="55" t="s">
        <v>167</v>
      </c>
      <c r="C46" s="68" t="s">
        <v>635</v>
      </c>
      <c r="D46" s="68" t="s">
        <v>565</v>
      </c>
      <c r="E46" s="65">
        <v>44141</v>
      </c>
      <c r="F46" s="55" t="s">
        <v>569</v>
      </c>
      <c r="G46" s="55" t="s">
        <v>638</v>
      </c>
      <c r="H46" s="55" t="s">
        <v>593</v>
      </c>
      <c r="I46" s="66">
        <v>55</v>
      </c>
      <c r="K46" s="67"/>
    </row>
    <row r="47" spans="1:11">
      <c r="A47" s="55" t="s">
        <v>6</v>
      </c>
      <c r="B47" s="55" t="s">
        <v>532</v>
      </c>
      <c r="C47" s="68" t="s">
        <v>635</v>
      </c>
      <c r="D47" s="55" t="s">
        <v>565</v>
      </c>
      <c r="E47" s="65">
        <v>44118</v>
      </c>
      <c r="F47" s="55" t="s">
        <v>550</v>
      </c>
      <c r="G47" s="55" t="s">
        <v>558</v>
      </c>
      <c r="H47" s="55" t="s">
        <v>593</v>
      </c>
      <c r="I47" s="66">
        <v>8</v>
      </c>
      <c r="K47" s="67">
        <v>188</v>
      </c>
    </row>
    <row r="48" spans="1:11">
      <c r="A48" s="55" t="s">
        <v>6</v>
      </c>
      <c r="B48" s="55" t="s">
        <v>532</v>
      </c>
      <c r="C48" s="68" t="s">
        <v>635</v>
      </c>
      <c r="D48" s="68" t="s">
        <v>565</v>
      </c>
      <c r="E48" s="65">
        <v>44141</v>
      </c>
      <c r="F48" s="55" t="s">
        <v>569</v>
      </c>
      <c r="G48" s="55" t="s">
        <v>578</v>
      </c>
      <c r="H48" s="55" t="s">
        <v>593</v>
      </c>
      <c r="I48" s="66">
        <v>55</v>
      </c>
      <c r="K48" s="67"/>
    </row>
    <row r="49" spans="1:11">
      <c r="A49" s="57" t="s">
        <v>6</v>
      </c>
      <c r="B49" s="55" t="s">
        <v>532</v>
      </c>
      <c r="C49" s="72" t="s">
        <v>651</v>
      </c>
      <c r="D49" s="55" t="s">
        <v>565</v>
      </c>
      <c r="E49" s="65">
        <v>44223</v>
      </c>
      <c r="F49" s="55" t="s">
        <v>566</v>
      </c>
      <c r="G49" s="55" t="s">
        <v>551</v>
      </c>
      <c r="H49" s="55" t="s">
        <v>593</v>
      </c>
      <c r="I49" s="66">
        <v>50</v>
      </c>
      <c r="K49" s="67"/>
    </row>
    <row r="50" spans="1:11">
      <c r="A50" s="57" t="s">
        <v>6</v>
      </c>
      <c r="B50" s="55" t="s">
        <v>532</v>
      </c>
      <c r="C50" s="72" t="s">
        <v>651</v>
      </c>
      <c r="D50" s="55" t="s">
        <v>565</v>
      </c>
      <c r="E50" s="65">
        <v>44271</v>
      </c>
      <c r="F50" s="55" t="s">
        <v>569</v>
      </c>
      <c r="G50" s="55" t="s">
        <v>554</v>
      </c>
      <c r="H50" s="55" t="s">
        <v>593</v>
      </c>
      <c r="I50" s="66">
        <v>75</v>
      </c>
      <c r="K50" s="67"/>
    </row>
    <row r="51" spans="1:11">
      <c r="A51" s="55" t="s">
        <v>7</v>
      </c>
      <c r="B51" s="55" t="s">
        <v>48</v>
      </c>
      <c r="C51" s="68" t="s">
        <v>635</v>
      </c>
      <c r="D51" s="55" t="s">
        <v>565</v>
      </c>
      <c r="E51" s="65">
        <v>44118</v>
      </c>
      <c r="F51" s="55" t="s">
        <v>550</v>
      </c>
      <c r="G51" s="55" t="s">
        <v>554</v>
      </c>
      <c r="H51" s="55" t="s">
        <v>598</v>
      </c>
      <c r="I51" s="66">
        <v>15</v>
      </c>
      <c r="K51" s="67">
        <v>99</v>
      </c>
    </row>
    <row r="52" spans="1:11">
      <c r="A52" s="55" t="s">
        <v>7</v>
      </c>
      <c r="B52" s="55" t="s">
        <v>48</v>
      </c>
      <c r="C52" s="68" t="s">
        <v>635</v>
      </c>
      <c r="D52" s="68" t="s">
        <v>565</v>
      </c>
      <c r="E52" s="65">
        <v>44141</v>
      </c>
      <c r="F52" s="55" t="s">
        <v>569</v>
      </c>
      <c r="G52" s="55" t="s">
        <v>639</v>
      </c>
      <c r="H52" s="55" t="s">
        <v>598</v>
      </c>
      <c r="I52" s="66">
        <v>55</v>
      </c>
      <c r="K52" s="67"/>
    </row>
    <row r="53" spans="1:11">
      <c r="A53" s="55" t="s">
        <v>7</v>
      </c>
      <c r="B53" s="55" t="s">
        <v>48</v>
      </c>
      <c r="C53" s="55" t="s">
        <v>660</v>
      </c>
      <c r="D53" s="55" t="s">
        <v>565</v>
      </c>
      <c r="E53" s="65">
        <v>44274</v>
      </c>
      <c r="F53" s="55" t="s">
        <v>569</v>
      </c>
      <c r="G53" s="55" t="s">
        <v>560</v>
      </c>
      <c r="H53" s="55" t="s">
        <v>598</v>
      </c>
      <c r="I53" s="66">
        <v>29</v>
      </c>
      <c r="K53" s="67"/>
    </row>
    <row r="54" spans="1:11">
      <c r="A54" s="58"/>
      <c r="B54" s="58"/>
      <c r="C54" s="58"/>
      <c r="D54" s="58"/>
      <c r="E54" s="73"/>
      <c r="F54" s="58"/>
      <c r="G54" s="58"/>
      <c r="H54" s="58"/>
      <c r="I54" s="74"/>
      <c r="K54" s="67"/>
    </row>
    <row r="55" spans="1:11" ht="20.25">
      <c r="A55" s="53" t="s">
        <v>664</v>
      </c>
      <c r="K55" s="67"/>
    </row>
    <row r="56" spans="1:11">
      <c r="A56" s="56" t="s">
        <v>8</v>
      </c>
      <c r="B56" s="56" t="s">
        <v>189</v>
      </c>
      <c r="C56" s="68" t="s">
        <v>648</v>
      </c>
      <c r="D56" s="55" t="s">
        <v>565</v>
      </c>
      <c r="E56" s="65">
        <v>44309</v>
      </c>
      <c r="F56" s="55" t="s">
        <v>587</v>
      </c>
      <c r="G56" s="55" t="s">
        <v>578</v>
      </c>
      <c r="H56" s="55" t="s">
        <v>644</v>
      </c>
      <c r="I56" s="66">
        <v>67</v>
      </c>
      <c r="K56" s="67">
        <v>67</v>
      </c>
    </row>
    <row r="57" spans="1:11">
      <c r="A57" s="56" t="s">
        <v>8</v>
      </c>
      <c r="B57" s="56" t="s">
        <v>348</v>
      </c>
      <c r="C57" s="68" t="s">
        <v>648</v>
      </c>
      <c r="D57" s="55" t="s">
        <v>565</v>
      </c>
      <c r="E57" s="65">
        <v>44309</v>
      </c>
      <c r="F57" s="55" t="s">
        <v>587</v>
      </c>
      <c r="G57" s="55" t="s">
        <v>578</v>
      </c>
      <c r="H57" s="55" t="s">
        <v>644</v>
      </c>
      <c r="I57" s="66">
        <v>67</v>
      </c>
      <c r="K57" s="67">
        <v>85</v>
      </c>
    </row>
    <row r="58" spans="1:11">
      <c r="A58" s="69" t="s">
        <v>8</v>
      </c>
      <c r="B58" s="69" t="s">
        <v>348</v>
      </c>
      <c r="C58" s="69" t="s">
        <v>657</v>
      </c>
      <c r="D58" s="69" t="s">
        <v>565</v>
      </c>
      <c r="E58" s="70">
        <v>44222</v>
      </c>
      <c r="F58" s="69" t="s">
        <v>550</v>
      </c>
      <c r="G58" s="69" t="s">
        <v>556</v>
      </c>
      <c r="H58" s="69" t="s">
        <v>644</v>
      </c>
      <c r="I58" s="69">
        <v>10</v>
      </c>
      <c r="K58" s="67"/>
    </row>
    <row r="59" spans="1:11">
      <c r="A59" s="56" t="s">
        <v>8</v>
      </c>
      <c r="B59" s="56" t="s">
        <v>348</v>
      </c>
      <c r="C59" s="55" t="s">
        <v>655</v>
      </c>
      <c r="D59" s="55" t="s">
        <v>565</v>
      </c>
      <c r="E59" s="65">
        <v>44274</v>
      </c>
      <c r="F59" s="55" t="s">
        <v>550</v>
      </c>
      <c r="G59" s="55" t="s">
        <v>558</v>
      </c>
      <c r="H59" s="55" t="s">
        <v>644</v>
      </c>
      <c r="I59" s="66">
        <v>8</v>
      </c>
      <c r="K59" s="67"/>
    </row>
    <row r="60" spans="1:11">
      <c r="A60" s="56" t="s">
        <v>8</v>
      </c>
      <c r="B60" s="56" t="s">
        <v>328</v>
      </c>
      <c r="C60" s="68" t="s">
        <v>648</v>
      </c>
      <c r="D60" s="55" t="s">
        <v>565</v>
      </c>
      <c r="E60" s="65">
        <v>44309</v>
      </c>
      <c r="F60" s="55" t="s">
        <v>587</v>
      </c>
      <c r="G60" s="55" t="s">
        <v>578</v>
      </c>
      <c r="H60" s="55" t="s">
        <v>644</v>
      </c>
      <c r="I60" s="66">
        <v>67</v>
      </c>
      <c r="K60" s="67">
        <v>189</v>
      </c>
    </row>
    <row r="61" spans="1:11">
      <c r="A61" s="56" t="s">
        <v>8</v>
      </c>
      <c r="B61" s="56" t="s">
        <v>328</v>
      </c>
      <c r="C61" s="55" t="s">
        <v>655</v>
      </c>
      <c r="D61" s="55" t="s">
        <v>565</v>
      </c>
      <c r="E61" s="65">
        <v>44274</v>
      </c>
      <c r="F61" s="55" t="s">
        <v>569</v>
      </c>
      <c r="G61" s="55" t="s">
        <v>562</v>
      </c>
      <c r="H61" s="55" t="s">
        <v>644</v>
      </c>
      <c r="I61" s="66">
        <v>27</v>
      </c>
      <c r="K61" s="67"/>
    </row>
    <row r="62" spans="1:11">
      <c r="A62" s="56" t="s">
        <v>8</v>
      </c>
      <c r="B62" s="56" t="s">
        <v>328</v>
      </c>
      <c r="C62" s="55" t="s">
        <v>657</v>
      </c>
      <c r="D62" s="55" t="s">
        <v>565</v>
      </c>
      <c r="E62" s="65">
        <v>44285</v>
      </c>
      <c r="F62" s="55" t="s">
        <v>569</v>
      </c>
      <c r="G62" s="55" t="s">
        <v>554</v>
      </c>
      <c r="H62" s="55" t="s">
        <v>644</v>
      </c>
      <c r="I62" s="66">
        <v>75</v>
      </c>
      <c r="K62" s="67"/>
    </row>
    <row r="63" spans="1:11">
      <c r="A63" s="55" t="s">
        <v>8</v>
      </c>
      <c r="B63" s="55" t="s">
        <v>328</v>
      </c>
      <c r="C63" s="55" t="s">
        <v>657</v>
      </c>
      <c r="D63" s="55" t="s">
        <v>565</v>
      </c>
      <c r="E63" s="65"/>
      <c r="F63" s="55" t="s">
        <v>550</v>
      </c>
      <c r="G63" s="55"/>
      <c r="H63" s="55" t="s">
        <v>644</v>
      </c>
      <c r="I63" s="66">
        <v>20</v>
      </c>
      <c r="K63" s="67"/>
    </row>
    <row r="64" spans="1:11">
      <c r="A64" s="56" t="s">
        <v>8</v>
      </c>
      <c r="B64" s="56" t="s">
        <v>525</v>
      </c>
      <c r="C64" s="55" t="s">
        <v>657</v>
      </c>
      <c r="D64" s="55" t="s">
        <v>565</v>
      </c>
      <c r="E64" s="65">
        <v>44285</v>
      </c>
      <c r="F64" s="55" t="s">
        <v>569</v>
      </c>
      <c r="G64" s="55" t="s">
        <v>556</v>
      </c>
      <c r="H64" s="55" t="s">
        <v>644</v>
      </c>
      <c r="I64" s="66">
        <v>70</v>
      </c>
      <c r="K64" s="67">
        <v>85</v>
      </c>
    </row>
    <row r="65" spans="1:11">
      <c r="A65" s="55" t="s">
        <v>8</v>
      </c>
      <c r="B65" s="55" t="s">
        <v>525</v>
      </c>
      <c r="C65" s="55" t="s">
        <v>657</v>
      </c>
      <c r="D65" s="55" t="s">
        <v>565</v>
      </c>
      <c r="E65" s="65"/>
      <c r="F65" s="55" t="s">
        <v>550</v>
      </c>
      <c r="G65" s="55"/>
      <c r="H65" s="55" t="s">
        <v>644</v>
      </c>
      <c r="I65" s="66">
        <v>15</v>
      </c>
      <c r="K65" s="67"/>
    </row>
    <row r="66" spans="1:11">
      <c r="A66" s="56" t="s">
        <v>9</v>
      </c>
      <c r="B66" s="56" t="s">
        <v>30</v>
      </c>
      <c r="C66" s="68" t="s">
        <v>648</v>
      </c>
      <c r="D66" s="55" t="s">
        <v>565</v>
      </c>
      <c r="E66" s="65">
        <v>44309</v>
      </c>
      <c r="F66" s="55" t="s">
        <v>587</v>
      </c>
      <c r="G66" s="55" t="s">
        <v>578</v>
      </c>
      <c r="H66" s="55" t="s">
        <v>643</v>
      </c>
      <c r="I66" s="66">
        <v>55</v>
      </c>
      <c r="K66" s="66">
        <v>55</v>
      </c>
    </row>
    <row r="67" spans="1:11">
      <c r="A67" s="56" t="s">
        <v>9</v>
      </c>
      <c r="B67" s="56" t="s">
        <v>110</v>
      </c>
      <c r="C67" s="55" t="s">
        <v>655</v>
      </c>
      <c r="D67" s="55" t="s">
        <v>565</v>
      </c>
      <c r="E67" s="65">
        <v>44274</v>
      </c>
      <c r="F67" s="55" t="s">
        <v>550</v>
      </c>
      <c r="G67" s="55" t="s">
        <v>561</v>
      </c>
      <c r="H67" s="55" t="s">
        <v>643</v>
      </c>
      <c r="I67" s="66">
        <v>5</v>
      </c>
      <c r="K67" s="66">
        <v>5</v>
      </c>
    </row>
    <row r="68" spans="1:11">
      <c r="A68" s="55" t="s">
        <v>9</v>
      </c>
      <c r="B68" s="55" t="s">
        <v>230</v>
      </c>
      <c r="C68" s="55" t="s">
        <v>659</v>
      </c>
      <c r="D68" s="55" t="s">
        <v>565</v>
      </c>
      <c r="E68" s="75">
        <v>44300</v>
      </c>
      <c r="F68" s="55" t="s">
        <v>600</v>
      </c>
      <c r="G68" s="55" t="s">
        <v>578</v>
      </c>
      <c r="H68" s="55" t="s">
        <v>598</v>
      </c>
      <c r="I68" s="66">
        <v>130</v>
      </c>
      <c r="K68" s="66">
        <v>130</v>
      </c>
    </row>
    <row r="69" spans="1:11">
      <c r="A69" s="56" t="s">
        <v>9</v>
      </c>
      <c r="B69" s="56" t="s">
        <v>290</v>
      </c>
      <c r="C69" s="68" t="s">
        <v>648</v>
      </c>
      <c r="D69" s="55" t="s">
        <v>565</v>
      </c>
      <c r="E69" s="65">
        <v>44309</v>
      </c>
      <c r="F69" s="55" t="s">
        <v>587</v>
      </c>
      <c r="G69" s="55" t="s">
        <v>578</v>
      </c>
      <c r="H69" s="55" t="s">
        <v>643</v>
      </c>
      <c r="I69" s="66">
        <v>55</v>
      </c>
      <c r="K69" s="66">
        <v>55</v>
      </c>
    </row>
    <row r="70" spans="1:11">
      <c r="A70" s="56" t="s">
        <v>9</v>
      </c>
      <c r="B70" s="56" t="s">
        <v>349</v>
      </c>
      <c r="C70" s="68" t="s">
        <v>648</v>
      </c>
      <c r="D70" s="55" t="s">
        <v>565</v>
      </c>
      <c r="E70" s="65">
        <v>44309</v>
      </c>
      <c r="F70" s="55" t="s">
        <v>587</v>
      </c>
      <c r="G70" s="55" t="s">
        <v>578</v>
      </c>
      <c r="H70" s="55" t="s">
        <v>643</v>
      </c>
      <c r="I70" s="66">
        <v>55</v>
      </c>
      <c r="K70" s="66">
        <v>55</v>
      </c>
    </row>
    <row r="71" spans="1:11">
      <c r="A71" s="56" t="s">
        <v>9</v>
      </c>
      <c r="B71" s="56" t="s">
        <v>369</v>
      </c>
      <c r="C71" s="68" t="s">
        <v>648</v>
      </c>
      <c r="D71" s="55" t="s">
        <v>565</v>
      </c>
      <c r="E71" s="65">
        <v>44309</v>
      </c>
      <c r="F71" s="55" t="s">
        <v>587</v>
      </c>
      <c r="G71" s="55" t="s">
        <v>578</v>
      </c>
      <c r="H71" s="55" t="s">
        <v>643</v>
      </c>
      <c r="I71" s="66">
        <v>55</v>
      </c>
      <c r="K71" s="67">
        <v>244</v>
      </c>
    </row>
    <row r="72" spans="1:11">
      <c r="A72" s="56" t="s">
        <v>9</v>
      </c>
      <c r="B72" s="56" t="s">
        <v>369</v>
      </c>
      <c r="C72" s="68" t="s">
        <v>648</v>
      </c>
      <c r="D72" s="55" t="s">
        <v>565</v>
      </c>
      <c r="E72" s="65">
        <v>44176</v>
      </c>
      <c r="F72" s="55" t="s">
        <v>587</v>
      </c>
      <c r="G72" s="55" t="s">
        <v>578</v>
      </c>
      <c r="H72" s="55" t="s">
        <v>643</v>
      </c>
      <c r="I72" s="66">
        <v>55</v>
      </c>
      <c r="K72" s="67"/>
    </row>
    <row r="73" spans="1:11">
      <c r="A73" s="56" t="s">
        <v>9</v>
      </c>
      <c r="B73" s="56" t="s">
        <v>369</v>
      </c>
      <c r="C73" s="55" t="s">
        <v>655</v>
      </c>
      <c r="D73" s="55" t="s">
        <v>565</v>
      </c>
      <c r="E73" s="65">
        <v>44274</v>
      </c>
      <c r="F73" s="55" t="s">
        <v>550</v>
      </c>
      <c r="G73" s="55" t="s">
        <v>562</v>
      </c>
      <c r="H73" s="55" t="s">
        <v>643</v>
      </c>
      <c r="I73" s="66">
        <v>4</v>
      </c>
      <c r="K73" s="67"/>
    </row>
    <row r="74" spans="1:11">
      <c r="A74" s="55" t="s">
        <v>9</v>
      </c>
      <c r="B74" s="55" t="s">
        <v>369</v>
      </c>
      <c r="C74" s="55" t="s">
        <v>659</v>
      </c>
      <c r="D74" s="55" t="s">
        <v>565</v>
      </c>
      <c r="E74" s="75">
        <v>44300</v>
      </c>
      <c r="F74" s="55" t="s">
        <v>600</v>
      </c>
      <c r="G74" s="55" t="s">
        <v>578</v>
      </c>
      <c r="H74" s="55" t="s">
        <v>598</v>
      </c>
      <c r="I74" s="66">
        <v>130</v>
      </c>
      <c r="K74" s="67"/>
    </row>
    <row r="75" spans="1:11">
      <c r="A75" s="56" t="s">
        <v>9</v>
      </c>
      <c r="B75" s="56" t="s">
        <v>389</v>
      </c>
      <c r="C75" s="68" t="s">
        <v>648</v>
      </c>
      <c r="D75" s="55" t="s">
        <v>565</v>
      </c>
      <c r="E75" s="65">
        <v>44309</v>
      </c>
      <c r="F75" s="55" t="s">
        <v>587</v>
      </c>
      <c r="G75" s="55" t="s">
        <v>578</v>
      </c>
      <c r="H75" s="55" t="s">
        <v>643</v>
      </c>
      <c r="I75" s="66">
        <v>55</v>
      </c>
      <c r="K75" s="67">
        <v>55</v>
      </c>
    </row>
    <row r="76" spans="1:11">
      <c r="A76" s="55" t="s">
        <v>9</v>
      </c>
      <c r="B76" s="55" t="s">
        <v>467</v>
      </c>
      <c r="C76" s="55" t="s">
        <v>641</v>
      </c>
      <c r="D76" s="55" t="s">
        <v>565</v>
      </c>
      <c r="E76" s="65">
        <v>44125</v>
      </c>
      <c r="F76" s="55" t="s">
        <v>550</v>
      </c>
      <c r="G76" s="55" t="s">
        <v>554</v>
      </c>
      <c r="H76" s="55" t="s">
        <v>643</v>
      </c>
      <c r="I76" s="66">
        <v>15</v>
      </c>
      <c r="K76" s="67">
        <v>274</v>
      </c>
    </row>
    <row r="77" spans="1:11">
      <c r="A77" s="55" t="s">
        <v>9</v>
      </c>
      <c r="B77" s="55" t="s">
        <v>467</v>
      </c>
      <c r="C77" s="55" t="s">
        <v>641</v>
      </c>
      <c r="D77" s="55" t="s">
        <v>565</v>
      </c>
      <c r="E77" s="65">
        <v>44141</v>
      </c>
      <c r="F77" s="55" t="s">
        <v>569</v>
      </c>
      <c r="G77" s="55" t="s">
        <v>554</v>
      </c>
      <c r="H77" s="55" t="s">
        <v>643</v>
      </c>
      <c r="I77" s="66">
        <v>75</v>
      </c>
      <c r="K77" s="67"/>
    </row>
    <row r="78" spans="1:11">
      <c r="A78" s="56" t="s">
        <v>9</v>
      </c>
      <c r="B78" s="56" t="s">
        <v>467</v>
      </c>
      <c r="C78" s="68" t="s">
        <v>648</v>
      </c>
      <c r="D78" s="55" t="s">
        <v>565</v>
      </c>
      <c r="E78" s="65">
        <v>44309</v>
      </c>
      <c r="F78" s="55" t="s">
        <v>587</v>
      </c>
      <c r="G78" s="55" t="s">
        <v>578</v>
      </c>
      <c r="H78" s="55" t="s">
        <v>643</v>
      </c>
      <c r="I78" s="66">
        <v>67</v>
      </c>
      <c r="K78" s="67"/>
    </row>
    <row r="79" spans="1:11">
      <c r="A79" s="56" t="s">
        <v>9</v>
      </c>
      <c r="B79" s="56" t="s">
        <v>467</v>
      </c>
      <c r="C79" s="68" t="s">
        <v>648</v>
      </c>
      <c r="D79" s="55" t="s">
        <v>565</v>
      </c>
      <c r="E79" s="65">
        <v>44176</v>
      </c>
      <c r="F79" s="55" t="s">
        <v>587</v>
      </c>
      <c r="G79" s="55" t="s">
        <v>578</v>
      </c>
      <c r="H79" s="55" t="s">
        <v>643</v>
      </c>
      <c r="I79" s="66">
        <v>55</v>
      </c>
      <c r="K79" s="67"/>
    </row>
    <row r="80" spans="1:11" ht="16.5" customHeight="1">
      <c r="A80" s="56" t="s">
        <v>9</v>
      </c>
      <c r="B80" s="56" t="s">
        <v>467</v>
      </c>
      <c r="C80" s="55" t="s">
        <v>641</v>
      </c>
      <c r="D80" s="55" t="s">
        <v>654</v>
      </c>
      <c r="E80" s="65">
        <v>44179</v>
      </c>
      <c r="F80" s="55" t="s">
        <v>587</v>
      </c>
      <c r="G80" s="55" t="s">
        <v>578</v>
      </c>
      <c r="H80" s="55" t="s">
        <v>643</v>
      </c>
      <c r="I80" s="66">
        <v>55</v>
      </c>
      <c r="K80" s="67"/>
    </row>
    <row r="81" spans="1:11">
      <c r="A81" s="56" t="s">
        <v>9</v>
      </c>
      <c r="B81" s="56" t="s">
        <v>467</v>
      </c>
      <c r="C81" s="55" t="s">
        <v>655</v>
      </c>
      <c r="D81" s="55" t="s">
        <v>565</v>
      </c>
      <c r="E81" s="65">
        <v>44274</v>
      </c>
      <c r="F81" s="55" t="s">
        <v>550</v>
      </c>
      <c r="G81" s="55" t="s">
        <v>559</v>
      </c>
      <c r="H81" s="55" t="s">
        <v>643</v>
      </c>
      <c r="I81" s="66">
        <v>7</v>
      </c>
      <c r="K81" s="67"/>
    </row>
    <row r="82" spans="1:11">
      <c r="A82" s="56" t="s">
        <v>10</v>
      </c>
      <c r="B82" s="56" t="s">
        <v>51</v>
      </c>
      <c r="C82" s="55" t="s">
        <v>655</v>
      </c>
      <c r="D82" s="55" t="s">
        <v>565</v>
      </c>
      <c r="E82" s="65">
        <v>44274</v>
      </c>
      <c r="F82" s="55" t="s">
        <v>550</v>
      </c>
      <c r="G82" s="55" t="s">
        <v>568</v>
      </c>
      <c r="H82" s="55" t="s">
        <v>642</v>
      </c>
      <c r="I82" s="66">
        <v>3</v>
      </c>
      <c r="K82" s="67">
        <v>3</v>
      </c>
    </row>
    <row r="83" spans="1:11">
      <c r="A83" s="55" t="s">
        <v>10</v>
      </c>
      <c r="B83" s="55" t="s">
        <v>71</v>
      </c>
      <c r="C83" s="55" t="s">
        <v>641</v>
      </c>
      <c r="D83" s="55" t="s">
        <v>565</v>
      </c>
      <c r="E83" s="65">
        <v>44125</v>
      </c>
      <c r="F83" s="55" t="s">
        <v>550</v>
      </c>
      <c r="G83" s="55" t="s">
        <v>568</v>
      </c>
      <c r="H83" s="55" t="s">
        <v>642</v>
      </c>
      <c r="I83" s="66">
        <v>3</v>
      </c>
      <c r="K83" s="67">
        <v>402</v>
      </c>
    </row>
    <row r="84" spans="1:11">
      <c r="A84" s="55" t="s">
        <v>10</v>
      </c>
      <c r="B84" s="55" t="s">
        <v>71</v>
      </c>
      <c r="C84" s="55" t="s">
        <v>641</v>
      </c>
      <c r="D84" s="55" t="s">
        <v>565</v>
      </c>
      <c r="E84" s="65">
        <v>44141</v>
      </c>
      <c r="F84" s="55" t="s">
        <v>569</v>
      </c>
      <c r="G84" s="55" t="s">
        <v>646</v>
      </c>
      <c r="H84" s="55" t="s">
        <v>642</v>
      </c>
      <c r="I84" s="66">
        <v>55</v>
      </c>
      <c r="K84" s="67"/>
    </row>
    <row r="85" spans="1:11">
      <c r="A85" s="56" t="s">
        <v>10</v>
      </c>
      <c r="B85" s="56" t="s">
        <v>71</v>
      </c>
      <c r="C85" s="68" t="s">
        <v>648</v>
      </c>
      <c r="D85" s="55" t="s">
        <v>565</v>
      </c>
      <c r="E85" s="65">
        <v>44309</v>
      </c>
      <c r="F85" s="55" t="s">
        <v>587</v>
      </c>
      <c r="G85" s="55" t="s">
        <v>578</v>
      </c>
      <c r="H85" s="55" t="s">
        <v>642</v>
      </c>
      <c r="I85" s="66">
        <v>59</v>
      </c>
      <c r="K85" s="67"/>
    </row>
    <row r="86" spans="1:11">
      <c r="A86" s="56" t="s">
        <v>10</v>
      </c>
      <c r="B86" s="56" t="s">
        <v>71</v>
      </c>
      <c r="C86" s="68" t="s">
        <v>648</v>
      </c>
      <c r="D86" s="55" t="s">
        <v>565</v>
      </c>
      <c r="E86" s="65">
        <v>44176</v>
      </c>
      <c r="F86" s="55" t="s">
        <v>587</v>
      </c>
      <c r="G86" s="55" t="s">
        <v>578</v>
      </c>
      <c r="H86" s="55" t="s">
        <v>642</v>
      </c>
      <c r="I86" s="66">
        <v>55</v>
      </c>
      <c r="K86" s="67"/>
    </row>
    <row r="87" spans="1:11">
      <c r="A87" s="56" t="s">
        <v>10</v>
      </c>
      <c r="B87" s="56" t="s">
        <v>71</v>
      </c>
      <c r="C87" s="55" t="s">
        <v>649</v>
      </c>
      <c r="D87" s="55" t="s">
        <v>603</v>
      </c>
      <c r="E87" s="65">
        <v>44222</v>
      </c>
      <c r="F87" s="55" t="s">
        <v>550</v>
      </c>
      <c r="G87" s="55" t="s">
        <v>551</v>
      </c>
      <c r="H87" s="55" t="s">
        <v>642</v>
      </c>
      <c r="I87" s="66">
        <v>20</v>
      </c>
      <c r="K87" s="67"/>
    </row>
    <row r="88" spans="1:11">
      <c r="A88" s="56" t="s">
        <v>10</v>
      </c>
      <c r="B88" s="56" t="s">
        <v>71</v>
      </c>
      <c r="C88" s="55" t="s">
        <v>655</v>
      </c>
      <c r="D88" s="55" t="s">
        <v>565</v>
      </c>
      <c r="E88" s="65">
        <v>44274</v>
      </c>
      <c r="F88" s="55" t="s">
        <v>569</v>
      </c>
      <c r="G88" s="55" t="s">
        <v>556</v>
      </c>
      <c r="H88" s="55" t="s">
        <v>642</v>
      </c>
      <c r="I88" s="66">
        <v>35</v>
      </c>
      <c r="K88" s="67"/>
    </row>
    <row r="89" spans="1:11">
      <c r="A89" s="55" t="s">
        <v>10</v>
      </c>
      <c r="B89" s="55" t="s">
        <v>71</v>
      </c>
      <c r="C89" s="55" t="s">
        <v>659</v>
      </c>
      <c r="D89" s="55" t="s">
        <v>565</v>
      </c>
      <c r="E89" s="75">
        <v>44300</v>
      </c>
      <c r="F89" s="55" t="s">
        <v>600</v>
      </c>
      <c r="G89" s="55" t="s">
        <v>578</v>
      </c>
      <c r="H89" s="55" t="s">
        <v>598</v>
      </c>
      <c r="I89" s="66">
        <v>100</v>
      </c>
      <c r="K89" s="67"/>
    </row>
    <row r="90" spans="1:11">
      <c r="A90" s="69" t="s">
        <v>10</v>
      </c>
      <c r="B90" s="69" t="s">
        <v>71</v>
      </c>
      <c r="C90" s="69" t="s">
        <v>649</v>
      </c>
      <c r="D90" s="69" t="s">
        <v>565</v>
      </c>
      <c r="E90" s="70">
        <v>44285</v>
      </c>
      <c r="F90" s="69" t="s">
        <v>569</v>
      </c>
      <c r="G90" s="69" t="s">
        <v>554</v>
      </c>
      <c r="H90" s="69" t="s">
        <v>642</v>
      </c>
      <c r="I90" s="69">
        <v>75</v>
      </c>
      <c r="K90" s="67"/>
    </row>
    <row r="91" spans="1:11">
      <c r="A91" s="55" t="s">
        <v>10</v>
      </c>
      <c r="B91" s="55" t="s">
        <v>91</v>
      </c>
      <c r="C91" s="55" t="s">
        <v>641</v>
      </c>
      <c r="D91" s="55" t="s">
        <v>565</v>
      </c>
      <c r="E91" s="65">
        <v>44125</v>
      </c>
      <c r="F91" s="55" t="s">
        <v>550</v>
      </c>
      <c r="G91" s="55" t="s">
        <v>561</v>
      </c>
      <c r="H91" s="55" t="s">
        <v>642</v>
      </c>
      <c r="I91" s="66">
        <v>5</v>
      </c>
      <c r="K91" s="67">
        <v>402</v>
      </c>
    </row>
    <row r="92" spans="1:11">
      <c r="A92" s="55" t="s">
        <v>10</v>
      </c>
      <c r="B92" s="55" t="s">
        <v>91</v>
      </c>
      <c r="C92" s="55" t="s">
        <v>641</v>
      </c>
      <c r="D92" s="55" t="s">
        <v>565</v>
      </c>
      <c r="E92" s="65">
        <v>44141</v>
      </c>
      <c r="F92" s="55" t="s">
        <v>569</v>
      </c>
      <c r="G92" s="55" t="s">
        <v>613</v>
      </c>
      <c r="H92" s="55" t="s">
        <v>642</v>
      </c>
      <c r="I92" s="66">
        <v>55</v>
      </c>
      <c r="K92" s="67"/>
    </row>
    <row r="93" spans="1:11">
      <c r="A93" s="56" t="s">
        <v>10</v>
      </c>
      <c r="B93" s="56" t="s">
        <v>91</v>
      </c>
      <c r="C93" s="68" t="s">
        <v>648</v>
      </c>
      <c r="D93" s="55" t="s">
        <v>565</v>
      </c>
      <c r="E93" s="65">
        <v>44309</v>
      </c>
      <c r="F93" s="55" t="s">
        <v>587</v>
      </c>
      <c r="G93" s="55" t="s">
        <v>578</v>
      </c>
      <c r="H93" s="55" t="s">
        <v>642</v>
      </c>
      <c r="I93" s="66">
        <v>59</v>
      </c>
      <c r="K93" s="67"/>
    </row>
    <row r="94" spans="1:11">
      <c r="A94" s="56" t="s">
        <v>10</v>
      </c>
      <c r="B94" s="56" t="s">
        <v>91</v>
      </c>
      <c r="C94" s="68" t="s">
        <v>648</v>
      </c>
      <c r="D94" s="55" t="s">
        <v>565</v>
      </c>
      <c r="E94" s="65">
        <v>44176</v>
      </c>
      <c r="F94" s="55" t="s">
        <v>587</v>
      </c>
      <c r="G94" s="55" t="s">
        <v>578</v>
      </c>
      <c r="H94" s="55" t="s">
        <v>642</v>
      </c>
      <c r="I94" s="66">
        <v>55</v>
      </c>
      <c r="K94" s="67"/>
    </row>
    <row r="95" spans="1:11">
      <c r="A95" s="56" t="s">
        <v>10</v>
      </c>
      <c r="B95" s="56" t="s">
        <v>91</v>
      </c>
      <c r="C95" s="55" t="s">
        <v>649</v>
      </c>
      <c r="D95" s="55" t="s">
        <v>603</v>
      </c>
      <c r="E95" s="65">
        <v>44222</v>
      </c>
      <c r="F95" s="55" t="s">
        <v>550</v>
      </c>
      <c r="G95" s="55" t="s">
        <v>551</v>
      </c>
      <c r="H95" s="55" t="s">
        <v>642</v>
      </c>
      <c r="I95" s="66">
        <v>20</v>
      </c>
      <c r="K95" s="67"/>
    </row>
    <row r="96" spans="1:11">
      <c r="A96" s="56" t="s">
        <v>10</v>
      </c>
      <c r="B96" s="56" t="s">
        <v>91</v>
      </c>
      <c r="C96" s="55" t="s">
        <v>655</v>
      </c>
      <c r="D96" s="55" t="s">
        <v>565</v>
      </c>
      <c r="E96" s="65">
        <v>44274</v>
      </c>
      <c r="F96" s="55" t="s">
        <v>569</v>
      </c>
      <c r="G96" s="55" t="s">
        <v>554</v>
      </c>
      <c r="H96" s="55" t="s">
        <v>642</v>
      </c>
      <c r="I96" s="66">
        <v>38</v>
      </c>
      <c r="K96" s="67"/>
    </row>
    <row r="97" spans="1:11">
      <c r="A97" s="55" t="s">
        <v>10</v>
      </c>
      <c r="B97" s="55" t="s">
        <v>91</v>
      </c>
      <c r="C97" s="55" t="s">
        <v>659</v>
      </c>
      <c r="D97" s="55" t="s">
        <v>565</v>
      </c>
      <c r="E97" s="75">
        <v>44300</v>
      </c>
      <c r="F97" s="55" t="s">
        <v>600</v>
      </c>
      <c r="G97" s="55" t="s">
        <v>578</v>
      </c>
      <c r="H97" s="55" t="s">
        <v>598</v>
      </c>
      <c r="I97" s="66">
        <v>100</v>
      </c>
      <c r="K97" s="67"/>
    </row>
    <row r="98" spans="1:11">
      <c r="A98" s="69" t="s">
        <v>10</v>
      </c>
      <c r="B98" s="69" t="s">
        <v>91</v>
      </c>
      <c r="C98" s="69" t="s">
        <v>649</v>
      </c>
      <c r="D98" s="69" t="s">
        <v>565</v>
      </c>
      <c r="E98" s="70">
        <v>44285</v>
      </c>
      <c r="F98" s="69" t="s">
        <v>569</v>
      </c>
      <c r="G98" s="69" t="s">
        <v>556</v>
      </c>
      <c r="H98" s="69" t="s">
        <v>642</v>
      </c>
      <c r="I98" s="69">
        <v>70</v>
      </c>
      <c r="K98" s="67"/>
    </row>
    <row r="99" spans="1:11">
      <c r="A99" s="55" t="s">
        <v>10</v>
      </c>
      <c r="B99" s="55" t="s">
        <v>131</v>
      </c>
      <c r="C99" s="55" t="s">
        <v>641</v>
      </c>
      <c r="D99" s="55" t="s">
        <v>565</v>
      </c>
      <c r="E99" s="65">
        <v>44141</v>
      </c>
      <c r="F99" s="55" t="s">
        <v>569</v>
      </c>
      <c r="G99" s="55" t="s">
        <v>557</v>
      </c>
      <c r="H99" s="55" t="s">
        <v>642</v>
      </c>
      <c r="I99" s="66">
        <v>65</v>
      </c>
      <c r="K99" s="67">
        <v>443</v>
      </c>
    </row>
    <row r="100" spans="1:11">
      <c r="A100" s="56" t="s">
        <v>10</v>
      </c>
      <c r="B100" s="56" t="s">
        <v>131</v>
      </c>
      <c r="C100" s="68" t="s">
        <v>648</v>
      </c>
      <c r="D100" s="55" t="s">
        <v>565</v>
      </c>
      <c r="E100" s="65">
        <v>44309</v>
      </c>
      <c r="F100" s="55" t="s">
        <v>587</v>
      </c>
      <c r="G100" s="55" t="s">
        <v>578</v>
      </c>
      <c r="H100" s="55" t="s">
        <v>642</v>
      </c>
      <c r="I100" s="66">
        <v>59</v>
      </c>
      <c r="K100" s="67"/>
    </row>
    <row r="101" spans="1:11">
      <c r="A101" s="56" t="s">
        <v>10</v>
      </c>
      <c r="B101" s="56" t="s">
        <v>131</v>
      </c>
      <c r="C101" s="68" t="s">
        <v>648</v>
      </c>
      <c r="D101" s="55" t="s">
        <v>565</v>
      </c>
      <c r="E101" s="65">
        <v>44176</v>
      </c>
      <c r="F101" s="55" t="s">
        <v>587</v>
      </c>
      <c r="G101" s="55" t="s">
        <v>578</v>
      </c>
      <c r="H101" s="55" t="s">
        <v>642</v>
      </c>
      <c r="I101" s="66">
        <v>55</v>
      </c>
      <c r="K101" s="67"/>
    </row>
    <row r="102" spans="1:11">
      <c r="A102" s="56" t="s">
        <v>10</v>
      </c>
      <c r="B102" s="56" t="s">
        <v>131</v>
      </c>
      <c r="C102" s="55" t="s">
        <v>649</v>
      </c>
      <c r="D102" s="55" t="s">
        <v>603</v>
      </c>
      <c r="E102" s="65">
        <v>44222</v>
      </c>
      <c r="F102" s="55" t="s">
        <v>550</v>
      </c>
      <c r="G102" s="55" t="s">
        <v>551</v>
      </c>
      <c r="H102" s="55" t="s">
        <v>642</v>
      </c>
      <c r="I102" s="66">
        <v>20</v>
      </c>
      <c r="K102" s="67"/>
    </row>
    <row r="103" spans="1:11">
      <c r="A103" s="56" t="s">
        <v>10</v>
      </c>
      <c r="B103" s="56" t="s">
        <v>131</v>
      </c>
      <c r="C103" s="55" t="s">
        <v>641</v>
      </c>
      <c r="D103" s="55" t="s">
        <v>654</v>
      </c>
      <c r="E103" s="65">
        <v>44179</v>
      </c>
      <c r="F103" s="55" t="s">
        <v>587</v>
      </c>
      <c r="G103" s="55" t="s">
        <v>578</v>
      </c>
      <c r="H103" s="55" t="s">
        <v>642</v>
      </c>
      <c r="I103" s="66">
        <v>55</v>
      </c>
      <c r="K103" s="67"/>
    </row>
    <row r="104" spans="1:11">
      <c r="A104" s="56" t="s">
        <v>10</v>
      </c>
      <c r="B104" s="56" t="s">
        <v>131</v>
      </c>
      <c r="C104" s="55" t="s">
        <v>655</v>
      </c>
      <c r="D104" s="55" t="s">
        <v>565</v>
      </c>
      <c r="E104" s="65">
        <v>44274</v>
      </c>
      <c r="F104" s="55" t="s">
        <v>550</v>
      </c>
      <c r="G104" s="55" t="s">
        <v>557</v>
      </c>
      <c r="H104" s="55" t="s">
        <v>642</v>
      </c>
      <c r="I104" s="66">
        <v>9</v>
      </c>
      <c r="K104" s="67"/>
    </row>
    <row r="105" spans="1:11">
      <c r="A105" s="55" t="s">
        <v>10</v>
      </c>
      <c r="B105" s="55" t="s">
        <v>131</v>
      </c>
      <c r="C105" s="55" t="s">
        <v>659</v>
      </c>
      <c r="D105" s="55" t="s">
        <v>565</v>
      </c>
      <c r="E105" s="75">
        <v>44300</v>
      </c>
      <c r="F105" s="55" t="s">
        <v>600</v>
      </c>
      <c r="G105" s="55" t="s">
        <v>578</v>
      </c>
      <c r="H105" s="55" t="s">
        <v>598</v>
      </c>
      <c r="I105" s="66">
        <v>100</v>
      </c>
      <c r="K105" s="67"/>
    </row>
    <row r="106" spans="1:11">
      <c r="A106" s="69" t="s">
        <v>10</v>
      </c>
      <c r="B106" s="69" t="s">
        <v>131</v>
      </c>
      <c r="C106" s="69" t="s">
        <v>649</v>
      </c>
      <c r="D106" s="69" t="s">
        <v>565</v>
      </c>
      <c r="E106" s="70">
        <v>44285</v>
      </c>
      <c r="F106" s="69" t="s">
        <v>569</v>
      </c>
      <c r="G106" s="69" t="s">
        <v>551</v>
      </c>
      <c r="H106" s="69" t="s">
        <v>642</v>
      </c>
      <c r="I106" s="69">
        <v>80</v>
      </c>
      <c r="K106" s="67"/>
    </row>
    <row r="107" spans="1:11">
      <c r="A107" s="56" t="s">
        <v>10</v>
      </c>
      <c r="B107" s="56" t="s">
        <v>151</v>
      </c>
      <c r="C107" s="68" t="s">
        <v>648</v>
      </c>
      <c r="D107" s="55" t="s">
        <v>565</v>
      </c>
      <c r="E107" s="65">
        <v>44309</v>
      </c>
      <c r="F107" s="55" t="s">
        <v>587</v>
      </c>
      <c r="G107" s="55" t="s">
        <v>578</v>
      </c>
      <c r="H107" s="55" t="s">
        <v>642</v>
      </c>
      <c r="I107" s="66">
        <v>59</v>
      </c>
      <c r="K107" s="67">
        <v>229</v>
      </c>
    </row>
    <row r="108" spans="1:11">
      <c r="A108" s="56" t="s">
        <v>10</v>
      </c>
      <c r="B108" s="56" t="s">
        <v>151</v>
      </c>
      <c r="C108" s="68" t="s">
        <v>648</v>
      </c>
      <c r="D108" s="55" t="s">
        <v>565</v>
      </c>
      <c r="E108" s="65">
        <v>44176</v>
      </c>
      <c r="F108" s="55" t="s">
        <v>587</v>
      </c>
      <c r="G108" s="55" t="s">
        <v>578</v>
      </c>
      <c r="H108" s="55" t="s">
        <v>642</v>
      </c>
      <c r="I108" s="66">
        <v>55</v>
      </c>
      <c r="K108" s="67"/>
    </row>
    <row r="109" spans="1:11">
      <c r="A109" s="56" t="s">
        <v>10</v>
      </c>
      <c r="B109" s="56" t="s">
        <v>151</v>
      </c>
      <c r="C109" s="55" t="s">
        <v>649</v>
      </c>
      <c r="D109" s="55" t="s">
        <v>603</v>
      </c>
      <c r="E109" s="65">
        <v>44222</v>
      </c>
      <c r="F109" s="55" t="s">
        <v>550</v>
      </c>
      <c r="G109" s="55" t="s">
        <v>554</v>
      </c>
      <c r="H109" s="55" t="s">
        <v>642</v>
      </c>
      <c r="I109" s="66">
        <v>15</v>
      </c>
      <c r="K109" s="67"/>
    </row>
    <row r="110" spans="1:11">
      <c r="A110" s="55" t="s">
        <v>10</v>
      </c>
      <c r="B110" s="55" t="s">
        <v>151</v>
      </c>
      <c r="C110" s="55" t="s">
        <v>659</v>
      </c>
      <c r="D110" s="55" t="s">
        <v>565</v>
      </c>
      <c r="E110" s="75">
        <v>44300</v>
      </c>
      <c r="F110" s="55" t="s">
        <v>600</v>
      </c>
      <c r="G110" s="55" t="s">
        <v>578</v>
      </c>
      <c r="H110" s="55" t="s">
        <v>598</v>
      </c>
      <c r="I110" s="66">
        <v>100</v>
      </c>
      <c r="K110" s="67"/>
    </row>
    <row r="111" spans="1:11">
      <c r="A111" s="56" t="s">
        <v>10</v>
      </c>
      <c r="B111" s="56" t="s">
        <v>370</v>
      </c>
      <c r="C111" s="68" t="s">
        <v>648</v>
      </c>
      <c r="D111" s="55" t="s">
        <v>565</v>
      </c>
      <c r="E111" s="65">
        <v>44309</v>
      </c>
      <c r="F111" s="55" t="s">
        <v>587</v>
      </c>
      <c r="G111" s="55" t="s">
        <v>578</v>
      </c>
      <c r="H111" s="55" t="s">
        <v>642</v>
      </c>
      <c r="I111" s="66">
        <v>59</v>
      </c>
      <c r="K111" s="67">
        <v>214</v>
      </c>
    </row>
    <row r="112" spans="1:11">
      <c r="A112" s="56" t="s">
        <v>10</v>
      </c>
      <c r="B112" s="56" t="s">
        <v>370</v>
      </c>
      <c r="C112" s="68" t="s">
        <v>648</v>
      </c>
      <c r="D112" s="55" t="s">
        <v>565</v>
      </c>
      <c r="E112" s="65">
        <v>44176</v>
      </c>
      <c r="F112" s="55" t="s">
        <v>587</v>
      </c>
      <c r="G112" s="55" t="s">
        <v>578</v>
      </c>
      <c r="H112" s="55" t="s">
        <v>642</v>
      </c>
      <c r="I112" s="66">
        <v>55</v>
      </c>
      <c r="K112" s="67"/>
    </row>
    <row r="113" spans="1:11">
      <c r="A113" s="55" t="s">
        <v>10</v>
      </c>
      <c r="B113" s="55" t="s">
        <v>370</v>
      </c>
      <c r="C113" s="55" t="s">
        <v>659</v>
      </c>
      <c r="D113" s="55" t="s">
        <v>565</v>
      </c>
      <c r="E113" s="75">
        <v>44300</v>
      </c>
      <c r="F113" s="55" t="s">
        <v>600</v>
      </c>
      <c r="G113" s="55" t="s">
        <v>578</v>
      </c>
      <c r="H113" s="55" t="s">
        <v>598</v>
      </c>
      <c r="I113" s="66">
        <v>100</v>
      </c>
      <c r="K113" s="67"/>
    </row>
    <row r="114" spans="1:11">
      <c r="A114" s="55" t="s">
        <v>11</v>
      </c>
      <c r="B114" s="55" t="s">
        <v>32</v>
      </c>
      <c r="C114" s="55" t="s">
        <v>641</v>
      </c>
      <c r="D114" s="55" t="s">
        <v>565</v>
      </c>
      <c r="E114" s="65">
        <v>44125</v>
      </c>
      <c r="F114" s="55" t="s">
        <v>550</v>
      </c>
      <c r="G114" s="55" t="s">
        <v>562</v>
      </c>
      <c r="H114" s="55" t="s">
        <v>644</v>
      </c>
      <c r="I114" s="66">
        <v>4</v>
      </c>
      <c r="K114" s="67">
        <v>59</v>
      </c>
    </row>
    <row r="115" spans="1:11">
      <c r="A115" s="55" t="s">
        <v>11</v>
      </c>
      <c r="B115" s="55" t="s">
        <v>32</v>
      </c>
      <c r="C115" s="55" t="s">
        <v>641</v>
      </c>
      <c r="D115" s="55" t="s">
        <v>565</v>
      </c>
      <c r="E115" s="65">
        <v>44141</v>
      </c>
      <c r="F115" s="55" t="s">
        <v>569</v>
      </c>
      <c r="G115" s="55" t="s">
        <v>578</v>
      </c>
      <c r="H115" s="55" t="s">
        <v>644</v>
      </c>
      <c r="I115" s="66">
        <v>55</v>
      </c>
      <c r="K115" s="67"/>
    </row>
    <row r="116" spans="1:11">
      <c r="A116" s="55" t="s">
        <v>11</v>
      </c>
      <c r="B116" s="55" t="s">
        <v>92</v>
      </c>
      <c r="C116" s="55" t="s">
        <v>641</v>
      </c>
      <c r="D116" s="55" t="s">
        <v>565</v>
      </c>
      <c r="E116" s="65">
        <v>44125</v>
      </c>
      <c r="F116" s="55" t="s">
        <v>550</v>
      </c>
      <c r="G116" s="55" t="s">
        <v>556</v>
      </c>
      <c r="H116" s="55" t="s">
        <v>644</v>
      </c>
      <c r="I116" s="66">
        <v>10</v>
      </c>
      <c r="K116" s="67">
        <v>65</v>
      </c>
    </row>
    <row r="117" spans="1:11">
      <c r="A117" s="55" t="s">
        <v>11</v>
      </c>
      <c r="B117" s="55" t="s">
        <v>92</v>
      </c>
      <c r="C117" s="55" t="s">
        <v>641</v>
      </c>
      <c r="D117" s="55" t="s">
        <v>565</v>
      </c>
      <c r="E117" s="65">
        <v>44141</v>
      </c>
      <c r="F117" s="55" t="s">
        <v>569</v>
      </c>
      <c r="G117" s="55" t="s">
        <v>572</v>
      </c>
      <c r="H117" s="55" t="s">
        <v>644</v>
      </c>
      <c r="I117" s="66">
        <v>55</v>
      </c>
      <c r="K117" s="67"/>
    </row>
    <row r="118" spans="1:11">
      <c r="A118" s="55" t="s">
        <v>11</v>
      </c>
      <c r="B118" s="55" t="s">
        <v>132</v>
      </c>
      <c r="C118" s="55" t="s">
        <v>641</v>
      </c>
      <c r="D118" s="55" t="s">
        <v>565</v>
      </c>
      <c r="E118" s="65">
        <v>44141</v>
      </c>
      <c r="F118" s="55" t="s">
        <v>569</v>
      </c>
      <c r="G118" s="55" t="s">
        <v>559</v>
      </c>
      <c r="H118" s="55" t="s">
        <v>644</v>
      </c>
      <c r="I118" s="66">
        <v>59</v>
      </c>
      <c r="K118" s="67">
        <v>59</v>
      </c>
    </row>
    <row r="119" spans="1:11">
      <c r="A119" s="55" t="s">
        <v>11</v>
      </c>
      <c r="B119" s="55" t="s">
        <v>450</v>
      </c>
      <c r="C119" s="55" t="s">
        <v>641</v>
      </c>
      <c r="D119" s="55" t="s">
        <v>565</v>
      </c>
      <c r="E119" s="65">
        <v>44141</v>
      </c>
      <c r="F119" s="55" t="s">
        <v>569</v>
      </c>
      <c r="G119" s="55" t="s">
        <v>578</v>
      </c>
      <c r="H119" s="55" t="s">
        <v>644</v>
      </c>
      <c r="I119" s="66">
        <v>55</v>
      </c>
      <c r="K119" s="67">
        <v>55</v>
      </c>
    </row>
    <row r="120" spans="1:11">
      <c r="A120" s="55" t="s">
        <v>12</v>
      </c>
      <c r="B120" s="55" t="s">
        <v>153</v>
      </c>
      <c r="C120" s="55" t="s">
        <v>641</v>
      </c>
      <c r="D120" s="55" t="s">
        <v>565</v>
      </c>
      <c r="E120" s="65">
        <v>44125</v>
      </c>
      <c r="F120" s="55" t="s">
        <v>550</v>
      </c>
      <c r="G120" s="55" t="s">
        <v>557</v>
      </c>
      <c r="H120" s="55" t="s">
        <v>645</v>
      </c>
      <c r="I120" s="66">
        <v>9</v>
      </c>
      <c r="K120" s="67">
        <v>334</v>
      </c>
    </row>
    <row r="121" spans="1:11">
      <c r="A121" s="55" t="s">
        <v>12</v>
      </c>
      <c r="B121" s="55" t="s">
        <v>153</v>
      </c>
      <c r="C121" s="55" t="s">
        <v>641</v>
      </c>
      <c r="D121" s="55" t="s">
        <v>565</v>
      </c>
      <c r="E121" s="65">
        <v>44141</v>
      </c>
      <c r="F121" s="55" t="s">
        <v>569</v>
      </c>
      <c r="G121" s="55" t="s">
        <v>638</v>
      </c>
      <c r="H121" s="55" t="s">
        <v>645</v>
      </c>
      <c r="I121" s="66">
        <v>55</v>
      </c>
      <c r="K121" s="67"/>
    </row>
    <row r="122" spans="1:11">
      <c r="A122" s="56" t="s">
        <v>12</v>
      </c>
      <c r="B122" s="56" t="s">
        <v>153</v>
      </c>
      <c r="C122" s="55" t="s">
        <v>656</v>
      </c>
      <c r="D122" s="55" t="s">
        <v>565</v>
      </c>
      <c r="E122" s="65">
        <v>44274</v>
      </c>
      <c r="F122" s="55" t="s">
        <v>569</v>
      </c>
      <c r="G122" s="55" t="s">
        <v>551</v>
      </c>
      <c r="H122" s="55" t="s">
        <v>645</v>
      </c>
      <c r="I122" s="66">
        <v>40</v>
      </c>
      <c r="K122" s="67"/>
    </row>
    <row r="123" spans="1:11">
      <c r="A123" s="55" t="s">
        <v>12</v>
      </c>
      <c r="B123" s="55" t="s">
        <v>153</v>
      </c>
      <c r="C123" s="55" t="s">
        <v>659</v>
      </c>
      <c r="D123" s="55" t="s">
        <v>565</v>
      </c>
      <c r="E123" s="75">
        <v>44300</v>
      </c>
      <c r="F123" s="55" t="s">
        <v>600</v>
      </c>
      <c r="G123" s="55" t="s">
        <v>578</v>
      </c>
      <c r="H123" s="55" t="s">
        <v>598</v>
      </c>
      <c r="I123" s="66">
        <v>130</v>
      </c>
      <c r="K123" s="67"/>
    </row>
    <row r="124" spans="1:11">
      <c r="A124" s="76" t="s">
        <v>12</v>
      </c>
      <c r="B124" s="76" t="s">
        <v>153</v>
      </c>
      <c r="C124" s="76" t="s">
        <v>674</v>
      </c>
      <c r="D124" s="76" t="s">
        <v>603</v>
      </c>
      <c r="E124" s="77">
        <v>44173</v>
      </c>
      <c r="F124" s="76" t="s">
        <v>550</v>
      </c>
      <c r="G124" s="76" t="s">
        <v>551</v>
      </c>
      <c r="H124" s="76" t="s">
        <v>645</v>
      </c>
      <c r="I124" s="76">
        <v>20</v>
      </c>
      <c r="K124" s="67"/>
    </row>
    <row r="125" spans="1:11">
      <c r="A125" s="76" t="s">
        <v>12</v>
      </c>
      <c r="B125" s="76" t="s">
        <v>153</v>
      </c>
      <c r="C125" s="76" t="s">
        <v>674</v>
      </c>
      <c r="D125" s="76" t="s">
        <v>565</v>
      </c>
      <c r="E125" s="77">
        <v>44208</v>
      </c>
      <c r="F125" s="76" t="s">
        <v>569</v>
      </c>
      <c r="G125" s="76" t="s">
        <v>551</v>
      </c>
      <c r="H125" s="76" t="s">
        <v>645</v>
      </c>
      <c r="I125" s="76">
        <v>80</v>
      </c>
      <c r="K125" s="67"/>
    </row>
    <row r="126" spans="1:11">
      <c r="A126" s="56" t="s">
        <v>13</v>
      </c>
      <c r="B126" s="56" t="s">
        <v>154</v>
      </c>
      <c r="C126" s="68" t="s">
        <v>648</v>
      </c>
      <c r="D126" s="55" t="s">
        <v>565</v>
      </c>
      <c r="E126" s="65">
        <v>44176</v>
      </c>
      <c r="F126" s="55" t="s">
        <v>587</v>
      </c>
      <c r="G126" s="55" t="s">
        <v>578</v>
      </c>
      <c r="H126" s="55" t="s">
        <v>598</v>
      </c>
      <c r="I126" s="66">
        <v>55</v>
      </c>
      <c r="K126" s="67">
        <v>185</v>
      </c>
    </row>
    <row r="127" spans="1:11">
      <c r="A127" s="55" t="s">
        <v>13</v>
      </c>
      <c r="B127" s="55" t="s">
        <v>154</v>
      </c>
      <c r="C127" s="55" t="s">
        <v>659</v>
      </c>
      <c r="D127" s="55" t="s">
        <v>565</v>
      </c>
      <c r="E127" s="75">
        <v>44300</v>
      </c>
      <c r="F127" s="55" t="s">
        <v>600</v>
      </c>
      <c r="G127" s="55" t="s">
        <v>578</v>
      </c>
      <c r="H127" s="55" t="s">
        <v>598</v>
      </c>
      <c r="I127" s="66">
        <v>130</v>
      </c>
      <c r="K127" s="67"/>
    </row>
    <row r="128" spans="1:11">
      <c r="A128" s="56" t="s">
        <v>13</v>
      </c>
      <c r="B128" s="56" t="s">
        <v>294</v>
      </c>
      <c r="C128" s="55" t="s">
        <v>656</v>
      </c>
      <c r="D128" s="55" t="s">
        <v>565</v>
      </c>
      <c r="E128" s="65">
        <v>44274</v>
      </c>
      <c r="F128" s="55" t="s">
        <v>550</v>
      </c>
      <c r="G128" s="55" t="s">
        <v>557</v>
      </c>
      <c r="H128" s="55" t="s">
        <v>598</v>
      </c>
      <c r="I128" s="66">
        <v>9</v>
      </c>
      <c r="K128" s="67">
        <v>149</v>
      </c>
    </row>
    <row r="129" spans="1:11">
      <c r="A129" s="55" t="s">
        <v>13</v>
      </c>
      <c r="B129" s="55" t="s">
        <v>294</v>
      </c>
      <c r="C129" s="55" t="s">
        <v>659</v>
      </c>
      <c r="D129" s="55" t="s">
        <v>565</v>
      </c>
      <c r="E129" s="75">
        <v>44300</v>
      </c>
      <c r="F129" s="55" t="s">
        <v>600</v>
      </c>
      <c r="G129" s="55" t="s">
        <v>578</v>
      </c>
      <c r="H129" s="55" t="s">
        <v>598</v>
      </c>
      <c r="I129" s="66">
        <v>130</v>
      </c>
      <c r="K129" s="67"/>
    </row>
    <row r="130" spans="1:11">
      <c r="A130" s="69" t="s">
        <v>13</v>
      </c>
      <c r="B130" s="69" t="s">
        <v>294</v>
      </c>
      <c r="C130" s="69" t="s">
        <v>674</v>
      </c>
      <c r="D130" s="69" t="s">
        <v>603</v>
      </c>
      <c r="E130" s="70">
        <v>44173</v>
      </c>
      <c r="F130" s="69" t="s">
        <v>550</v>
      </c>
      <c r="G130" s="69" t="s">
        <v>556</v>
      </c>
      <c r="H130" s="69" t="s">
        <v>598</v>
      </c>
      <c r="I130" s="69">
        <v>10</v>
      </c>
      <c r="K130" s="67"/>
    </row>
    <row r="131" spans="1:11">
      <c r="A131" s="56" t="s">
        <v>13</v>
      </c>
      <c r="B131" s="56" t="s">
        <v>469</v>
      </c>
      <c r="C131" s="55" t="s">
        <v>656</v>
      </c>
      <c r="D131" s="55" t="s">
        <v>565</v>
      </c>
      <c r="E131" s="65">
        <v>44274</v>
      </c>
      <c r="F131" s="55" t="s">
        <v>550</v>
      </c>
      <c r="G131" s="55" t="s">
        <v>559</v>
      </c>
      <c r="H131" s="55" t="s">
        <v>598</v>
      </c>
      <c r="I131" s="66">
        <v>7</v>
      </c>
      <c r="K131" s="67">
        <v>62</v>
      </c>
    </row>
    <row r="132" spans="1:11">
      <c r="A132" s="56" t="s">
        <v>13</v>
      </c>
      <c r="B132" s="56" t="s">
        <v>501</v>
      </c>
      <c r="C132" s="68" t="s">
        <v>648</v>
      </c>
      <c r="D132" s="55" t="s">
        <v>565</v>
      </c>
      <c r="E132" s="65">
        <v>44176</v>
      </c>
      <c r="F132" s="55" t="s">
        <v>587</v>
      </c>
      <c r="G132" s="55" t="s">
        <v>578</v>
      </c>
      <c r="H132" s="55" t="s">
        <v>598</v>
      </c>
      <c r="I132" s="66">
        <v>55</v>
      </c>
      <c r="K132" s="67"/>
    </row>
    <row r="133" spans="1:11">
      <c r="A133" s="55" t="s">
        <v>13</v>
      </c>
      <c r="B133" s="55" t="s">
        <v>515</v>
      </c>
      <c r="C133" s="55" t="s">
        <v>641</v>
      </c>
      <c r="D133" s="55" t="s">
        <v>565</v>
      </c>
      <c r="E133" s="65">
        <v>44125</v>
      </c>
      <c r="F133" s="55" t="s">
        <v>550</v>
      </c>
      <c r="G133" s="55" t="s">
        <v>559</v>
      </c>
      <c r="H133" s="55" t="s">
        <v>598</v>
      </c>
      <c r="I133" s="66">
        <v>7</v>
      </c>
      <c r="K133" s="67">
        <v>125</v>
      </c>
    </row>
    <row r="134" spans="1:11">
      <c r="A134" s="55" t="s">
        <v>13</v>
      </c>
      <c r="B134" s="55" t="s">
        <v>515</v>
      </c>
      <c r="C134" s="55" t="s">
        <v>641</v>
      </c>
      <c r="D134" s="55" t="s">
        <v>565</v>
      </c>
      <c r="E134" s="65">
        <v>44141</v>
      </c>
      <c r="F134" s="55" t="s">
        <v>569</v>
      </c>
      <c r="G134" s="55" t="s">
        <v>578</v>
      </c>
      <c r="H134" s="55" t="s">
        <v>598</v>
      </c>
      <c r="I134" s="66">
        <v>55</v>
      </c>
      <c r="K134" s="67"/>
    </row>
    <row r="135" spans="1:11">
      <c r="A135" s="56" t="s">
        <v>13</v>
      </c>
      <c r="B135" s="56" t="s">
        <v>515</v>
      </c>
      <c r="C135" s="68" t="s">
        <v>648</v>
      </c>
      <c r="D135" s="55" t="s">
        <v>565</v>
      </c>
      <c r="E135" s="65">
        <v>44176</v>
      </c>
      <c r="F135" s="55" t="s">
        <v>587</v>
      </c>
      <c r="G135" s="55" t="s">
        <v>578</v>
      </c>
      <c r="H135" s="55" t="s">
        <v>598</v>
      </c>
      <c r="I135" s="66">
        <v>55</v>
      </c>
      <c r="K135" s="67"/>
    </row>
    <row r="136" spans="1:11">
      <c r="A136" s="56" t="s">
        <v>13</v>
      </c>
      <c r="B136" s="56" t="s">
        <v>515</v>
      </c>
      <c r="C136" s="55" t="s">
        <v>656</v>
      </c>
      <c r="D136" s="55" t="s">
        <v>565</v>
      </c>
      <c r="E136" s="65">
        <v>44274</v>
      </c>
      <c r="F136" s="55" t="s">
        <v>550</v>
      </c>
      <c r="G136" s="55" t="s">
        <v>558</v>
      </c>
      <c r="H136" s="55" t="s">
        <v>598</v>
      </c>
      <c r="I136" s="66">
        <v>8</v>
      </c>
      <c r="K136" s="67"/>
    </row>
    <row r="137" spans="1:11">
      <c r="A137" s="55" t="s">
        <v>15</v>
      </c>
      <c r="B137" s="55" t="s">
        <v>76</v>
      </c>
      <c r="C137" s="55" t="s">
        <v>641</v>
      </c>
      <c r="D137" s="55" t="s">
        <v>565</v>
      </c>
      <c r="E137" s="65">
        <v>44141</v>
      </c>
      <c r="F137" s="55" t="s">
        <v>569</v>
      </c>
      <c r="G137" s="55" t="s">
        <v>578</v>
      </c>
      <c r="H137" s="55" t="s">
        <v>642</v>
      </c>
      <c r="I137" s="66">
        <v>55</v>
      </c>
      <c r="K137" s="67">
        <v>165</v>
      </c>
    </row>
    <row r="138" spans="1:11">
      <c r="A138" s="56" t="s">
        <v>15</v>
      </c>
      <c r="B138" s="56" t="s">
        <v>76</v>
      </c>
      <c r="C138" s="68" t="s">
        <v>648</v>
      </c>
      <c r="D138" s="55" t="s">
        <v>565</v>
      </c>
      <c r="E138" s="65">
        <v>44309</v>
      </c>
      <c r="F138" s="55" t="s">
        <v>587</v>
      </c>
      <c r="G138" s="55" t="s">
        <v>578</v>
      </c>
      <c r="H138" s="55" t="s">
        <v>642</v>
      </c>
      <c r="I138" s="66">
        <v>55</v>
      </c>
      <c r="K138" s="67"/>
    </row>
    <row r="139" spans="1:11">
      <c r="A139" s="56" t="s">
        <v>15</v>
      </c>
      <c r="B139" s="56" t="s">
        <v>76</v>
      </c>
      <c r="C139" s="68" t="s">
        <v>648</v>
      </c>
      <c r="D139" s="55" t="s">
        <v>565</v>
      </c>
      <c r="E139" s="65">
        <v>44176</v>
      </c>
      <c r="F139" s="55" t="s">
        <v>587</v>
      </c>
      <c r="G139" s="55" t="s">
        <v>578</v>
      </c>
      <c r="H139" s="55" t="s">
        <v>642</v>
      </c>
      <c r="I139" s="66">
        <v>55</v>
      </c>
      <c r="K139" s="67"/>
    </row>
    <row r="140" spans="1:11">
      <c r="A140" s="55" t="s">
        <v>15</v>
      </c>
      <c r="B140" s="55" t="s">
        <v>136</v>
      </c>
      <c r="C140" s="55" t="s">
        <v>641</v>
      </c>
      <c r="D140" s="55" t="s">
        <v>565</v>
      </c>
      <c r="E140" s="65">
        <v>44125</v>
      </c>
      <c r="F140" s="55" t="s">
        <v>550</v>
      </c>
      <c r="G140" s="55" t="s">
        <v>558</v>
      </c>
      <c r="H140" s="55" t="s">
        <v>642</v>
      </c>
      <c r="I140" s="66">
        <v>8</v>
      </c>
      <c r="K140" s="67">
        <v>301</v>
      </c>
    </row>
    <row r="141" spans="1:11">
      <c r="A141" s="55" t="s">
        <v>15</v>
      </c>
      <c r="B141" s="55" t="s">
        <v>136</v>
      </c>
      <c r="C141" s="55" t="s">
        <v>641</v>
      </c>
      <c r="D141" s="55" t="s">
        <v>565</v>
      </c>
      <c r="E141" s="65">
        <v>44141</v>
      </c>
      <c r="F141" s="55" t="s">
        <v>569</v>
      </c>
      <c r="G141" s="55" t="s">
        <v>646</v>
      </c>
      <c r="H141" s="55" t="s">
        <v>642</v>
      </c>
      <c r="I141" s="66">
        <v>55</v>
      </c>
      <c r="K141" s="67"/>
    </row>
    <row r="142" spans="1:11">
      <c r="A142" s="56" t="s">
        <v>15</v>
      </c>
      <c r="B142" s="56" t="s">
        <v>136</v>
      </c>
      <c r="C142" s="68" t="s">
        <v>648</v>
      </c>
      <c r="D142" s="55" t="s">
        <v>565</v>
      </c>
      <c r="E142" s="65">
        <v>44309</v>
      </c>
      <c r="F142" s="55" t="s">
        <v>587</v>
      </c>
      <c r="G142" s="55" t="s">
        <v>578</v>
      </c>
      <c r="H142" s="55" t="s">
        <v>642</v>
      </c>
      <c r="I142" s="66">
        <v>55</v>
      </c>
      <c r="K142" s="67"/>
    </row>
    <row r="143" spans="1:11">
      <c r="A143" s="56" t="s">
        <v>15</v>
      </c>
      <c r="B143" s="56" t="s">
        <v>136</v>
      </c>
      <c r="C143" s="68" t="s">
        <v>648</v>
      </c>
      <c r="D143" s="55" t="s">
        <v>565</v>
      </c>
      <c r="E143" s="65">
        <v>44176</v>
      </c>
      <c r="F143" s="55" t="s">
        <v>587</v>
      </c>
      <c r="G143" s="55" t="s">
        <v>578</v>
      </c>
      <c r="H143" s="55" t="s">
        <v>642</v>
      </c>
      <c r="I143" s="66">
        <v>55</v>
      </c>
      <c r="K143" s="67"/>
    </row>
    <row r="144" spans="1:11">
      <c r="A144" s="56" t="s">
        <v>15</v>
      </c>
      <c r="B144" s="56" t="s">
        <v>136</v>
      </c>
      <c r="C144" s="55" t="s">
        <v>656</v>
      </c>
      <c r="D144" s="55" t="s">
        <v>565</v>
      </c>
      <c r="E144" s="65">
        <v>44274</v>
      </c>
      <c r="F144" s="55" t="s">
        <v>569</v>
      </c>
      <c r="G144" s="55" t="s">
        <v>554</v>
      </c>
      <c r="H144" s="55" t="s">
        <v>642</v>
      </c>
      <c r="I144" s="66">
        <v>38</v>
      </c>
      <c r="K144" s="67"/>
    </row>
    <row r="145" spans="1:11">
      <c r="A145" s="76" t="s">
        <v>15</v>
      </c>
      <c r="B145" s="76" t="s">
        <v>136</v>
      </c>
      <c r="C145" s="76" t="s">
        <v>674</v>
      </c>
      <c r="D145" s="76" t="s">
        <v>603</v>
      </c>
      <c r="E145" s="77">
        <v>44173</v>
      </c>
      <c r="F145" s="76" t="s">
        <v>550</v>
      </c>
      <c r="G145" s="76" t="s">
        <v>554</v>
      </c>
      <c r="H145" s="76" t="s">
        <v>642</v>
      </c>
      <c r="I145" s="76">
        <v>15</v>
      </c>
      <c r="K145" s="67"/>
    </row>
    <row r="146" spans="1:11">
      <c r="A146" s="76" t="s">
        <v>15</v>
      </c>
      <c r="B146" s="76" t="s">
        <v>136</v>
      </c>
      <c r="C146" s="76" t="s">
        <v>674</v>
      </c>
      <c r="D146" s="76" t="s">
        <v>565</v>
      </c>
      <c r="E146" s="77">
        <v>44208</v>
      </c>
      <c r="F146" s="76" t="s">
        <v>569</v>
      </c>
      <c r="G146" s="76" t="s">
        <v>554</v>
      </c>
      <c r="H146" s="76" t="s">
        <v>642</v>
      </c>
      <c r="I146" s="76">
        <v>75</v>
      </c>
      <c r="K146" s="67"/>
    </row>
    <row r="147" spans="1:11">
      <c r="A147" s="56" t="s">
        <v>15</v>
      </c>
      <c r="B147" s="56" t="s">
        <v>156</v>
      </c>
      <c r="C147" s="68" t="s">
        <v>648</v>
      </c>
      <c r="D147" s="55" t="s">
        <v>565</v>
      </c>
      <c r="E147" s="65">
        <v>44309</v>
      </c>
      <c r="F147" s="55" t="s">
        <v>587</v>
      </c>
      <c r="G147" s="55" t="s">
        <v>578</v>
      </c>
      <c r="H147" s="55" t="s">
        <v>642</v>
      </c>
      <c r="I147" s="66">
        <v>55</v>
      </c>
      <c r="K147" s="67">
        <v>140</v>
      </c>
    </row>
    <row r="148" spans="1:11">
      <c r="A148" s="56" t="s">
        <v>15</v>
      </c>
      <c r="B148" s="56" t="s">
        <v>156</v>
      </c>
      <c r="C148" s="68" t="s">
        <v>648</v>
      </c>
      <c r="D148" s="55" t="s">
        <v>565</v>
      </c>
      <c r="E148" s="65">
        <v>44176</v>
      </c>
      <c r="F148" s="55" t="s">
        <v>587</v>
      </c>
      <c r="G148" s="55" t="s">
        <v>578</v>
      </c>
      <c r="H148" s="55" t="s">
        <v>642</v>
      </c>
      <c r="I148" s="66">
        <v>55</v>
      </c>
      <c r="K148" s="67"/>
    </row>
    <row r="149" spans="1:11">
      <c r="A149" s="56" t="s">
        <v>15</v>
      </c>
      <c r="B149" s="56" t="s">
        <v>156</v>
      </c>
      <c r="C149" s="55" t="s">
        <v>656</v>
      </c>
      <c r="D149" s="55" t="s">
        <v>565</v>
      </c>
      <c r="E149" s="65">
        <v>44274</v>
      </c>
      <c r="F149" s="55" t="s">
        <v>569</v>
      </c>
      <c r="G149" s="55" t="s">
        <v>559</v>
      </c>
      <c r="H149" s="55" t="s">
        <v>642</v>
      </c>
      <c r="I149" s="66">
        <v>30</v>
      </c>
      <c r="K149" s="67"/>
    </row>
    <row r="150" spans="1:11">
      <c r="A150" s="55" t="s">
        <v>15</v>
      </c>
      <c r="B150" s="55" t="s">
        <v>276</v>
      </c>
      <c r="C150" s="55" t="s">
        <v>641</v>
      </c>
      <c r="D150" s="55" t="s">
        <v>565</v>
      </c>
      <c r="E150" s="65">
        <v>44125</v>
      </c>
      <c r="F150" s="55" t="s">
        <v>550</v>
      </c>
      <c r="G150" s="55" t="s">
        <v>560</v>
      </c>
      <c r="H150" s="55" t="s">
        <v>642</v>
      </c>
      <c r="I150" s="66">
        <v>6</v>
      </c>
      <c r="K150" s="67">
        <v>171</v>
      </c>
    </row>
    <row r="151" spans="1:11">
      <c r="A151" s="55" t="s">
        <v>15</v>
      </c>
      <c r="B151" s="55" t="s">
        <v>276</v>
      </c>
      <c r="C151" s="55" t="s">
        <v>641</v>
      </c>
      <c r="D151" s="55" t="s">
        <v>565</v>
      </c>
      <c r="E151" s="65">
        <v>44141</v>
      </c>
      <c r="F151" s="55" t="s">
        <v>569</v>
      </c>
      <c r="G151" s="55" t="s">
        <v>578</v>
      </c>
      <c r="H151" s="55" t="s">
        <v>642</v>
      </c>
      <c r="I151" s="66">
        <v>55</v>
      </c>
      <c r="K151" s="67"/>
    </row>
    <row r="152" spans="1:11">
      <c r="A152" s="56" t="s">
        <v>15</v>
      </c>
      <c r="B152" s="56" t="s">
        <v>276</v>
      </c>
      <c r="C152" s="68" t="s">
        <v>648</v>
      </c>
      <c r="D152" s="55" t="s">
        <v>565</v>
      </c>
      <c r="E152" s="65">
        <v>44309</v>
      </c>
      <c r="F152" s="55" t="s">
        <v>587</v>
      </c>
      <c r="G152" s="55" t="s">
        <v>578</v>
      </c>
      <c r="H152" s="55" t="s">
        <v>642</v>
      </c>
      <c r="I152" s="66">
        <v>55</v>
      </c>
      <c r="K152" s="67"/>
    </row>
    <row r="153" spans="1:11">
      <c r="A153" s="56" t="s">
        <v>15</v>
      </c>
      <c r="B153" s="56" t="s">
        <v>276</v>
      </c>
      <c r="C153" s="68" t="s">
        <v>648</v>
      </c>
      <c r="D153" s="55" t="s">
        <v>565</v>
      </c>
      <c r="E153" s="65">
        <v>44176</v>
      </c>
      <c r="F153" s="55" t="s">
        <v>587</v>
      </c>
      <c r="G153" s="55" t="s">
        <v>578</v>
      </c>
      <c r="H153" s="55" t="s">
        <v>642</v>
      </c>
      <c r="I153" s="66">
        <v>55</v>
      </c>
      <c r="K153" s="67"/>
    </row>
    <row r="154" spans="1:11">
      <c r="A154" s="56" t="s">
        <v>16</v>
      </c>
      <c r="B154" s="56" t="s">
        <v>297</v>
      </c>
      <c r="C154" s="55" t="s">
        <v>655</v>
      </c>
      <c r="D154" s="55" t="s">
        <v>565</v>
      </c>
      <c r="E154" s="65">
        <v>44274</v>
      </c>
      <c r="F154" s="55" t="s">
        <v>550</v>
      </c>
      <c r="G154" s="55" t="s">
        <v>560</v>
      </c>
      <c r="H154" s="55" t="s">
        <v>642</v>
      </c>
      <c r="I154" s="66">
        <v>6</v>
      </c>
      <c r="K154" s="67">
        <v>6</v>
      </c>
    </row>
    <row r="155" spans="1:11">
      <c r="A155" s="55" t="s">
        <v>16</v>
      </c>
      <c r="B155" s="55" t="s">
        <v>356</v>
      </c>
      <c r="C155" s="55" t="s">
        <v>641</v>
      </c>
      <c r="D155" s="55" t="s">
        <v>565</v>
      </c>
      <c r="E155" s="65">
        <v>44125</v>
      </c>
      <c r="F155" s="55" t="s">
        <v>550</v>
      </c>
      <c r="G155" s="55" t="s">
        <v>551</v>
      </c>
      <c r="H155" s="55" t="s">
        <v>642</v>
      </c>
      <c r="I155" s="66">
        <v>20</v>
      </c>
      <c r="K155" s="67">
        <v>75</v>
      </c>
    </row>
    <row r="156" spans="1:11">
      <c r="A156" s="55" t="s">
        <v>16</v>
      </c>
      <c r="B156" s="55" t="s">
        <v>356</v>
      </c>
      <c r="C156" s="55" t="s">
        <v>641</v>
      </c>
      <c r="D156" s="55" t="s">
        <v>565</v>
      </c>
      <c r="E156" s="65">
        <v>44141</v>
      </c>
      <c r="F156" s="55" t="s">
        <v>569</v>
      </c>
      <c r="G156" s="55" t="s">
        <v>578</v>
      </c>
      <c r="H156" s="55" t="s">
        <v>642</v>
      </c>
      <c r="I156" s="66">
        <v>55</v>
      </c>
      <c r="K156" s="67"/>
    </row>
    <row r="157" spans="1:11">
      <c r="A157" s="55" t="s">
        <v>19</v>
      </c>
      <c r="B157" s="55" t="s">
        <v>506</v>
      </c>
      <c r="C157" s="55" t="s">
        <v>641</v>
      </c>
      <c r="D157" s="55" t="s">
        <v>565</v>
      </c>
      <c r="E157" s="65">
        <v>44141</v>
      </c>
      <c r="F157" s="55" t="s">
        <v>569</v>
      </c>
      <c r="G157" s="55" t="s">
        <v>578</v>
      </c>
      <c r="H157" s="55" t="s">
        <v>647</v>
      </c>
      <c r="I157" s="66">
        <v>55</v>
      </c>
      <c r="K157" s="67">
        <v>55</v>
      </c>
    </row>
  </sheetData>
  <sortState ref="A4:I145">
    <sortCondition ref="A4:A145"/>
    <sortCondition ref="B4:B145"/>
  </sortState>
  <dataValidations count="3">
    <dataValidation type="list" allowBlank="1" sqref="G145:G146 G56:G134 G4:G11 G13:G54">
      <formula1>$B$3:$B$34</formula1>
    </dataValidation>
    <dataValidation type="list" allowBlank="1" sqref="F56:F151 F4:F54">
      <formula1>$A$3:$A$8</formula1>
    </dataValidation>
    <dataValidation type="list" allowBlank="1" sqref="G12">
      <formula1>$B$3:$B$33</formula1>
    </dataValidation>
  </dataValidation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>
          <x14:formula1>
            <xm:f>matematické_seznamy!$A$1:$T$1</xm:f>
          </x14:formula1>
          <xm:sqref>A99 A109:A118 A131:A133 A157 A52:A54 A121:A123 A126:A129 A95:A97 A56:A57 A59:A89</xm:sqref>
        </x14:dataValidation>
        <x14:dataValidation type="list" allowBlank="1">
          <x14:formula1>
            <xm:f>matematické_seznamy!$U$2:$U$35</xm:f>
          </x14:formula1>
          <xm:sqref>B109:B118 B131:B133 B157 B52:B54 B121:B123 B126:B129 B56:B57 B59:B89</xm:sqref>
        </x14:dataValidation>
        <x14:dataValidation type="list" allowBlank="1">
          <x14:formula1>
            <xm:f>'přír+mat-pořadí'!$A$3:$A$7</xm:f>
          </x14:formula1>
          <xm:sqref>F152:F153</xm:sqref>
        </x14:dataValidation>
        <x14:dataValidation type="list" allowBlank="1">
          <x14:formula1>
            <xm:f>'přír+mat-pořadí'!$A$3:$A$8</xm:f>
          </x14:formula1>
          <xm:sqref>F154:F157</xm:sqref>
        </x14:dataValidation>
        <x14:dataValidation type="list" allowBlank="1">
          <x14:formula1>
            <xm:f>'přír+mat-pořadí'!$B$3:$B$50</xm:f>
          </x14:formula1>
          <xm:sqref>G138:G144</xm:sqref>
        </x14:dataValidation>
        <x14:dataValidation type="list" allowBlank="1">
          <x14:formula1>
            <xm:f>'přír+mat-pořadí'!$B$3:$B$50</xm:f>
          </x14:formula1>
          <xm:sqref>G147:G157</xm:sqref>
        </x14:dataValidation>
        <x14:dataValidation type="list" allowBlank="1">
          <x14:formula1>
            <xm:f>'přír+mat-pořadí'!$C$3:$C$68</xm:f>
          </x14:formula1>
          <xm:sqref>H56:H157</xm:sqref>
        </x14:dataValidation>
        <x14:dataValidation type="list" allowBlank="1">
          <x14:formula1>
            <xm:f>'přír+mat-pořadí'!$C$3:$C$68</xm:f>
          </x14:formula1>
          <xm:sqref>H4:H54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>
      <selection activeCell="K31" sqref="K31"/>
    </sheetView>
  </sheetViews>
  <sheetFormatPr defaultRowHeight="12.75"/>
  <cols>
    <col min="1" max="1" width="9.140625" style="78"/>
    <col min="2" max="2" width="9.140625" style="54"/>
    <col min="3" max="3" width="25.85546875" style="54" customWidth="1"/>
    <col min="4" max="4" width="18.140625" style="79" customWidth="1"/>
    <col min="5" max="16384" width="9.140625" style="54"/>
  </cols>
  <sheetData>
    <row r="1" spans="1:4" ht="20.25">
      <c r="B1" s="52" t="s">
        <v>669</v>
      </c>
    </row>
    <row r="2" spans="1:4" ht="20.25">
      <c r="B2" s="53" t="s">
        <v>662</v>
      </c>
    </row>
    <row r="3" spans="1:4" ht="25.5">
      <c r="D3" s="80" t="s">
        <v>663</v>
      </c>
    </row>
    <row r="4" spans="1:4">
      <c r="A4" s="78">
        <v>1</v>
      </c>
      <c r="B4" s="59" t="s">
        <v>6</v>
      </c>
      <c r="C4" s="55" t="s">
        <v>532</v>
      </c>
      <c r="D4" s="78">
        <v>188</v>
      </c>
    </row>
    <row r="5" spans="1:4">
      <c r="A5" s="78">
        <v>2</v>
      </c>
      <c r="B5" s="60" t="s">
        <v>6</v>
      </c>
      <c r="C5" s="55" t="s">
        <v>147</v>
      </c>
      <c r="D5" s="78">
        <v>156</v>
      </c>
    </row>
    <row r="6" spans="1:4">
      <c r="A6" s="78">
        <v>3</v>
      </c>
      <c r="B6" s="59" t="s">
        <v>5</v>
      </c>
      <c r="C6" s="55" t="s">
        <v>496</v>
      </c>
      <c r="D6" s="78">
        <v>137</v>
      </c>
    </row>
    <row r="7" spans="1:4">
      <c r="A7" s="78">
        <v>4</v>
      </c>
      <c r="B7" s="59" t="s">
        <v>7</v>
      </c>
      <c r="C7" s="55" t="s">
        <v>48</v>
      </c>
      <c r="D7" s="78">
        <v>99</v>
      </c>
    </row>
    <row r="8" spans="1:4">
      <c r="A8" s="78">
        <v>5</v>
      </c>
      <c r="B8" s="59" t="s">
        <v>5</v>
      </c>
      <c r="C8" s="55" t="s">
        <v>325</v>
      </c>
      <c r="D8" s="78">
        <v>96</v>
      </c>
    </row>
    <row r="9" spans="1:4">
      <c r="A9" s="78">
        <v>6</v>
      </c>
      <c r="B9" s="59" t="s">
        <v>5</v>
      </c>
      <c r="C9" s="55" t="s">
        <v>266</v>
      </c>
      <c r="D9" s="62">
        <v>95</v>
      </c>
    </row>
    <row r="10" spans="1:4">
      <c r="A10" s="78">
        <v>7</v>
      </c>
      <c r="B10" s="59" t="s">
        <v>3</v>
      </c>
      <c r="C10" s="55" t="s">
        <v>264</v>
      </c>
      <c r="D10" s="78">
        <v>65</v>
      </c>
    </row>
    <row r="11" spans="1:4">
      <c r="A11" s="78">
        <v>8</v>
      </c>
      <c r="B11" s="59" t="s">
        <v>6</v>
      </c>
      <c r="C11" s="55" t="s">
        <v>127</v>
      </c>
      <c r="D11" s="78">
        <v>62</v>
      </c>
    </row>
    <row r="12" spans="1:4">
      <c r="A12" s="78">
        <v>9</v>
      </c>
      <c r="B12" s="59" t="s">
        <v>3</v>
      </c>
      <c r="C12" s="55" t="s">
        <v>204</v>
      </c>
      <c r="D12" s="78">
        <v>61</v>
      </c>
    </row>
    <row r="13" spans="1:4">
      <c r="A13" s="78">
        <v>10</v>
      </c>
      <c r="B13" s="59" t="s">
        <v>6</v>
      </c>
      <c r="C13" s="55" t="s">
        <v>167</v>
      </c>
      <c r="D13" s="78">
        <v>60</v>
      </c>
    </row>
    <row r="14" spans="1:4">
      <c r="A14" s="78">
        <v>11</v>
      </c>
      <c r="B14" s="59" t="s">
        <v>0</v>
      </c>
      <c r="C14" s="55" t="s">
        <v>81</v>
      </c>
      <c r="D14" s="78">
        <v>58</v>
      </c>
    </row>
    <row r="15" spans="1:4">
      <c r="A15" s="78">
        <v>12</v>
      </c>
      <c r="B15" s="59" t="s">
        <v>5</v>
      </c>
      <c r="C15" s="55" t="s">
        <v>256</v>
      </c>
      <c r="D15" s="78">
        <v>58</v>
      </c>
    </row>
    <row r="16" spans="1:4">
      <c r="A16" s="78">
        <v>13</v>
      </c>
      <c r="B16" s="59" t="s">
        <v>0</v>
      </c>
      <c r="C16" s="55" t="s">
        <v>241</v>
      </c>
      <c r="D16" s="62">
        <v>55</v>
      </c>
    </row>
    <row r="17" spans="1:4">
      <c r="A17" s="78">
        <v>14</v>
      </c>
      <c r="B17" s="59" t="s">
        <v>3</v>
      </c>
      <c r="C17" s="55" t="s">
        <v>204</v>
      </c>
      <c r="D17" s="78">
        <v>55</v>
      </c>
    </row>
    <row r="18" spans="1:4">
      <c r="A18" s="78">
        <v>15</v>
      </c>
      <c r="B18" s="59" t="s">
        <v>5</v>
      </c>
      <c r="C18" s="55" t="s">
        <v>385</v>
      </c>
      <c r="D18" s="78">
        <v>55</v>
      </c>
    </row>
    <row r="19" spans="1:4">
      <c r="A19" s="78">
        <v>16</v>
      </c>
      <c r="B19" s="59" t="s">
        <v>6</v>
      </c>
      <c r="C19" s="55" t="s">
        <v>47</v>
      </c>
      <c r="D19" s="78">
        <v>55</v>
      </c>
    </row>
    <row r="20" spans="1:4">
      <c r="A20" s="78">
        <v>17</v>
      </c>
      <c r="B20" s="59" t="s">
        <v>6</v>
      </c>
      <c r="C20" s="55" t="s">
        <v>67</v>
      </c>
      <c r="D20" s="78">
        <v>55</v>
      </c>
    </row>
    <row r="21" spans="1:4">
      <c r="A21" s="78">
        <v>18</v>
      </c>
      <c r="B21" s="59" t="s">
        <v>2</v>
      </c>
      <c r="C21" s="55" t="s">
        <v>382</v>
      </c>
      <c r="D21" s="62">
        <v>53</v>
      </c>
    </row>
    <row r="22" spans="1:4" ht="15" customHeight="1">
      <c r="A22" s="78">
        <v>19</v>
      </c>
      <c r="B22" s="59" t="s">
        <v>5</v>
      </c>
      <c r="C22" s="55" t="s">
        <v>405</v>
      </c>
      <c r="D22" s="78">
        <v>46</v>
      </c>
    </row>
    <row r="23" spans="1:4">
      <c r="A23" s="78">
        <v>20</v>
      </c>
      <c r="B23" s="59" t="s">
        <v>5</v>
      </c>
      <c r="C23" s="55" t="s">
        <v>425</v>
      </c>
      <c r="D23" s="78">
        <v>33</v>
      </c>
    </row>
    <row r="24" spans="1:4">
      <c r="A24" s="78">
        <v>21</v>
      </c>
      <c r="B24" s="59" t="s">
        <v>4</v>
      </c>
      <c r="C24" s="55" t="s">
        <v>165</v>
      </c>
      <c r="D24" s="62">
        <v>28</v>
      </c>
    </row>
    <row r="25" spans="1:4">
      <c r="A25" s="78">
        <v>22</v>
      </c>
      <c r="B25" s="59" t="s">
        <v>3</v>
      </c>
      <c r="C25" s="55" t="s">
        <v>403</v>
      </c>
      <c r="D25" s="62">
        <v>10</v>
      </c>
    </row>
    <row r="26" spans="1:4">
      <c r="A26" s="78">
        <v>23</v>
      </c>
      <c r="B26" s="59" t="s">
        <v>0</v>
      </c>
      <c r="C26" s="55" t="s">
        <v>221</v>
      </c>
      <c r="D26" s="62">
        <v>5</v>
      </c>
    </row>
    <row r="27" spans="1:4">
      <c r="A27" s="78">
        <v>24</v>
      </c>
      <c r="B27" s="59" t="s">
        <v>0</v>
      </c>
      <c r="C27" s="55" t="s">
        <v>161</v>
      </c>
      <c r="D27" s="62">
        <v>4</v>
      </c>
    </row>
    <row r="28" spans="1:4">
      <c r="A28" s="78">
        <v>25</v>
      </c>
      <c r="B28" s="59" t="s">
        <v>2</v>
      </c>
      <c r="C28" s="55" t="s">
        <v>163</v>
      </c>
      <c r="D28" s="62">
        <v>2</v>
      </c>
    </row>
    <row r="29" spans="1:4">
      <c r="A29" s="78">
        <v>26</v>
      </c>
      <c r="B29" s="59" t="s">
        <v>4</v>
      </c>
      <c r="C29" s="55" t="s">
        <v>45</v>
      </c>
      <c r="D29" s="62">
        <v>2</v>
      </c>
    </row>
    <row r="30" spans="1:4">
      <c r="A30" s="78">
        <v>27</v>
      </c>
      <c r="B30" s="59" t="s">
        <v>0</v>
      </c>
      <c r="C30" s="55" t="s">
        <v>261</v>
      </c>
      <c r="D30" s="62">
        <v>1</v>
      </c>
    </row>
    <row r="31" spans="1:4" ht="20.25">
      <c r="B31" s="53" t="s">
        <v>664</v>
      </c>
      <c r="D31" s="78"/>
    </row>
    <row r="32" spans="1:4">
      <c r="A32" s="78">
        <v>1</v>
      </c>
      <c r="B32" s="59" t="s">
        <v>10</v>
      </c>
      <c r="C32" s="55" t="s">
        <v>131</v>
      </c>
      <c r="D32" s="78">
        <v>443</v>
      </c>
    </row>
    <row r="33" spans="1:4">
      <c r="A33" s="78">
        <v>2</v>
      </c>
      <c r="B33" s="59" t="s">
        <v>10</v>
      </c>
      <c r="C33" s="55" t="s">
        <v>91</v>
      </c>
      <c r="D33" s="78">
        <v>402</v>
      </c>
    </row>
    <row r="34" spans="1:4">
      <c r="A34" s="78">
        <v>3</v>
      </c>
      <c r="B34" s="59" t="s">
        <v>10</v>
      </c>
      <c r="C34" s="55" t="s">
        <v>71</v>
      </c>
      <c r="D34" s="78">
        <v>402</v>
      </c>
    </row>
    <row r="35" spans="1:4">
      <c r="A35" s="78">
        <v>4</v>
      </c>
      <c r="B35" s="59" t="s">
        <v>12</v>
      </c>
      <c r="C35" s="55" t="s">
        <v>153</v>
      </c>
      <c r="D35" s="78">
        <v>334</v>
      </c>
    </row>
    <row r="36" spans="1:4">
      <c r="A36" s="78">
        <v>5</v>
      </c>
      <c r="B36" s="59" t="s">
        <v>15</v>
      </c>
      <c r="C36" s="55" t="s">
        <v>136</v>
      </c>
      <c r="D36" s="78">
        <v>301</v>
      </c>
    </row>
    <row r="37" spans="1:4">
      <c r="A37" s="78">
        <v>6</v>
      </c>
      <c r="B37" s="59" t="s">
        <v>9</v>
      </c>
      <c r="C37" s="55" t="s">
        <v>467</v>
      </c>
      <c r="D37" s="78">
        <v>274</v>
      </c>
    </row>
    <row r="38" spans="1:4">
      <c r="A38" s="78">
        <v>7</v>
      </c>
      <c r="B38" s="61" t="s">
        <v>9</v>
      </c>
      <c r="C38" s="56" t="s">
        <v>369</v>
      </c>
      <c r="D38" s="78">
        <v>244</v>
      </c>
    </row>
    <row r="39" spans="1:4">
      <c r="A39" s="78">
        <v>8</v>
      </c>
      <c r="B39" s="61" t="s">
        <v>10</v>
      </c>
      <c r="C39" s="56" t="s">
        <v>151</v>
      </c>
      <c r="D39" s="78">
        <v>229</v>
      </c>
    </row>
    <row r="40" spans="1:4">
      <c r="A40" s="78">
        <v>9</v>
      </c>
      <c r="B40" s="61" t="s">
        <v>10</v>
      </c>
      <c r="C40" s="56" t="s">
        <v>370</v>
      </c>
      <c r="D40" s="78">
        <v>214</v>
      </c>
    </row>
    <row r="41" spans="1:4">
      <c r="A41" s="78">
        <v>10</v>
      </c>
      <c r="B41" s="61" t="s">
        <v>8</v>
      </c>
      <c r="C41" s="56" t="s">
        <v>328</v>
      </c>
      <c r="D41" s="78">
        <v>189</v>
      </c>
    </row>
    <row r="42" spans="1:4">
      <c r="A42" s="78">
        <v>11</v>
      </c>
      <c r="B42" s="61" t="s">
        <v>13</v>
      </c>
      <c r="C42" s="56" t="s">
        <v>154</v>
      </c>
      <c r="D42" s="78">
        <v>185</v>
      </c>
    </row>
    <row r="43" spans="1:4">
      <c r="A43" s="78">
        <v>12</v>
      </c>
      <c r="B43" s="59" t="s">
        <v>15</v>
      </c>
      <c r="C43" s="55" t="s">
        <v>276</v>
      </c>
      <c r="D43" s="78">
        <v>171</v>
      </c>
    </row>
    <row r="44" spans="1:4">
      <c r="A44" s="78">
        <v>13</v>
      </c>
      <c r="B44" s="59" t="s">
        <v>15</v>
      </c>
      <c r="C44" s="55" t="s">
        <v>76</v>
      </c>
      <c r="D44" s="78">
        <v>165</v>
      </c>
    </row>
    <row r="45" spans="1:4">
      <c r="A45" s="78">
        <v>14</v>
      </c>
      <c r="B45" s="61" t="s">
        <v>13</v>
      </c>
      <c r="C45" s="56" t="s">
        <v>294</v>
      </c>
      <c r="D45" s="78">
        <v>149</v>
      </c>
    </row>
    <row r="46" spans="1:4">
      <c r="A46" s="78">
        <v>15</v>
      </c>
      <c r="B46" s="61" t="s">
        <v>15</v>
      </c>
      <c r="C46" s="56" t="s">
        <v>156</v>
      </c>
      <c r="D46" s="78">
        <v>140</v>
      </c>
    </row>
    <row r="47" spans="1:4">
      <c r="A47" s="78">
        <v>16</v>
      </c>
      <c r="B47" s="59" t="s">
        <v>9</v>
      </c>
      <c r="C47" s="55" t="s">
        <v>230</v>
      </c>
      <c r="D47" s="62">
        <v>130</v>
      </c>
    </row>
    <row r="48" spans="1:4">
      <c r="A48" s="78">
        <v>17</v>
      </c>
      <c r="B48" s="59" t="s">
        <v>13</v>
      </c>
      <c r="C48" s="55" t="s">
        <v>515</v>
      </c>
      <c r="D48" s="78">
        <v>125</v>
      </c>
    </row>
    <row r="49" spans="1:4">
      <c r="A49" s="78">
        <v>18</v>
      </c>
      <c r="B49" s="61" t="s">
        <v>8</v>
      </c>
      <c r="C49" s="56" t="s">
        <v>348</v>
      </c>
      <c r="D49" s="78">
        <v>85</v>
      </c>
    </row>
    <row r="50" spans="1:4">
      <c r="A50" s="78">
        <v>19</v>
      </c>
      <c r="B50" s="61" t="s">
        <v>8</v>
      </c>
      <c r="C50" s="56" t="s">
        <v>525</v>
      </c>
      <c r="D50" s="78">
        <v>85</v>
      </c>
    </row>
    <row r="51" spans="1:4">
      <c r="A51" s="78">
        <v>20</v>
      </c>
      <c r="B51" s="59" t="s">
        <v>16</v>
      </c>
      <c r="C51" s="55" t="s">
        <v>356</v>
      </c>
      <c r="D51" s="78">
        <v>75</v>
      </c>
    </row>
    <row r="52" spans="1:4">
      <c r="A52" s="78">
        <v>21</v>
      </c>
      <c r="B52" s="61" t="s">
        <v>8</v>
      </c>
      <c r="C52" s="56" t="s">
        <v>189</v>
      </c>
      <c r="D52" s="78">
        <v>67</v>
      </c>
    </row>
    <row r="53" spans="1:4">
      <c r="A53" s="78">
        <v>22</v>
      </c>
      <c r="B53" s="59" t="s">
        <v>11</v>
      </c>
      <c r="C53" s="55" t="s">
        <v>92</v>
      </c>
      <c r="D53" s="78">
        <v>65</v>
      </c>
    </row>
    <row r="54" spans="1:4">
      <c r="A54" s="78">
        <v>23</v>
      </c>
      <c r="B54" s="61" t="s">
        <v>13</v>
      </c>
      <c r="C54" s="56" t="s">
        <v>469</v>
      </c>
      <c r="D54" s="78">
        <v>62</v>
      </c>
    </row>
    <row r="55" spans="1:4" ht="13.5" customHeight="1">
      <c r="A55" s="78">
        <v>24</v>
      </c>
      <c r="B55" s="59" t="s">
        <v>11</v>
      </c>
      <c r="C55" s="55" t="s">
        <v>32</v>
      </c>
      <c r="D55" s="78">
        <v>59</v>
      </c>
    </row>
    <row r="56" spans="1:4">
      <c r="A56" s="78">
        <v>25</v>
      </c>
      <c r="B56" s="59" t="s">
        <v>11</v>
      </c>
      <c r="C56" s="55" t="s">
        <v>132</v>
      </c>
      <c r="D56" s="78">
        <v>59</v>
      </c>
    </row>
    <row r="57" spans="1:4">
      <c r="A57" s="78">
        <v>26</v>
      </c>
      <c r="B57" s="61" t="s">
        <v>9</v>
      </c>
      <c r="C57" s="56" t="s">
        <v>30</v>
      </c>
      <c r="D57" s="62">
        <v>55</v>
      </c>
    </row>
    <row r="58" spans="1:4">
      <c r="A58" s="78">
        <v>27</v>
      </c>
      <c r="B58" s="61" t="s">
        <v>9</v>
      </c>
      <c r="C58" s="56" t="s">
        <v>290</v>
      </c>
      <c r="D58" s="62">
        <v>55</v>
      </c>
    </row>
    <row r="59" spans="1:4">
      <c r="A59" s="78">
        <v>28</v>
      </c>
      <c r="B59" s="61" t="s">
        <v>9</v>
      </c>
      <c r="C59" s="56" t="s">
        <v>349</v>
      </c>
      <c r="D59" s="62">
        <v>55</v>
      </c>
    </row>
    <row r="60" spans="1:4">
      <c r="A60" s="78">
        <v>29</v>
      </c>
      <c r="B60" s="61" t="s">
        <v>9</v>
      </c>
      <c r="C60" s="56" t="s">
        <v>389</v>
      </c>
      <c r="D60" s="78">
        <v>55</v>
      </c>
    </row>
    <row r="61" spans="1:4">
      <c r="A61" s="78">
        <v>30</v>
      </c>
      <c r="B61" s="59" t="s">
        <v>11</v>
      </c>
      <c r="C61" s="55" t="s">
        <v>450</v>
      </c>
      <c r="D61" s="78">
        <v>55</v>
      </c>
    </row>
    <row r="62" spans="1:4">
      <c r="A62" s="78">
        <v>31</v>
      </c>
      <c r="B62" s="59" t="s">
        <v>19</v>
      </c>
      <c r="C62" s="55" t="s">
        <v>506</v>
      </c>
      <c r="D62" s="78">
        <v>55</v>
      </c>
    </row>
    <row r="63" spans="1:4">
      <c r="A63" s="78">
        <v>32</v>
      </c>
      <c r="B63" s="61" t="s">
        <v>16</v>
      </c>
      <c r="C63" s="56" t="s">
        <v>297</v>
      </c>
      <c r="D63" s="78">
        <v>6</v>
      </c>
    </row>
    <row r="64" spans="1:4">
      <c r="A64" s="78">
        <v>33</v>
      </c>
      <c r="B64" s="61" t="s">
        <v>9</v>
      </c>
      <c r="C64" s="56" t="s">
        <v>110</v>
      </c>
      <c r="D64" s="62">
        <v>5</v>
      </c>
    </row>
    <row r="65" spans="1:4">
      <c r="A65" s="78">
        <v>34</v>
      </c>
      <c r="B65" s="61" t="s">
        <v>10</v>
      </c>
      <c r="C65" s="56" t="s">
        <v>51</v>
      </c>
      <c r="D65" s="78">
        <v>3</v>
      </c>
    </row>
  </sheetData>
  <sortState ref="B32:D65">
    <sortCondition descending="1" ref="D32:D65"/>
  </sortState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matematické_seznamy!$U$2:$U$35</xm:f>
          </x14:formula1>
          <xm:sqref>C32:C64</xm:sqref>
        </x14:dataValidation>
        <x14:dataValidation type="list" allowBlank="1">
          <x14:formula1>
            <xm:f>matematické_seznamy!$A$1:$T$1</xm:f>
          </x14:formula1>
          <xm:sqref>B32:B64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35"/>
  <sheetViews>
    <sheetView workbookViewId="0"/>
  </sheetViews>
  <sheetFormatPr defaultColWidth="14.42578125" defaultRowHeight="12.75" customHeight="1"/>
  <sheetData>
    <row r="1" spans="1:21" ht="12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2" t="s">
        <v>16</v>
      </c>
      <c r="R1" s="2" t="s">
        <v>17</v>
      </c>
      <c r="S1" s="1" t="s">
        <v>18</v>
      </c>
      <c r="T1" s="1" t="s">
        <v>19</v>
      </c>
      <c r="U1" s="1" t="s">
        <v>20</v>
      </c>
    </row>
    <row r="2" spans="1:21" ht="12.75" customHeight="1">
      <c r="A2" s="3" t="s">
        <v>21</v>
      </c>
      <c r="B2" s="4" t="s">
        <v>22</v>
      </c>
      <c r="C2" s="4" t="s">
        <v>23</v>
      </c>
      <c r="D2" s="4" t="s">
        <v>24</v>
      </c>
      <c r="E2" s="4" t="s">
        <v>25</v>
      </c>
      <c r="F2" s="4" t="s">
        <v>26</v>
      </c>
      <c r="G2" s="4" t="s">
        <v>27</v>
      </c>
      <c r="H2" s="4" t="s">
        <v>28</v>
      </c>
      <c r="I2" s="5" t="s">
        <v>29</v>
      </c>
      <c r="J2" s="5" t="s">
        <v>30</v>
      </c>
      <c r="K2" s="5" t="s">
        <v>31</v>
      </c>
      <c r="L2" s="5" t="s">
        <v>32</v>
      </c>
      <c r="M2" s="5" t="s">
        <v>33</v>
      </c>
      <c r="N2" s="5" t="s">
        <v>34</v>
      </c>
      <c r="O2" s="5" t="s">
        <v>35</v>
      </c>
      <c r="P2" s="6" t="s">
        <v>36</v>
      </c>
      <c r="Q2" s="4" t="s">
        <v>37</v>
      </c>
      <c r="R2" s="4" t="s">
        <v>38</v>
      </c>
      <c r="S2" s="4" t="s">
        <v>39</v>
      </c>
      <c r="T2" s="4" t="s">
        <v>40</v>
      </c>
      <c r="U2" s="7" t="str">
        <f ca="1">IFERROR(__xludf.DUMMYFUNCTION("filter(A2:T1000,A1:T1=index('matematické'!A7,counta('matematické'!A7)))"),"Cízlerová Kateřina")</f>
        <v>Cízlerová Kateřina</v>
      </c>
    </row>
    <row r="3" spans="1:21" ht="12.75" customHeight="1">
      <c r="A3" s="3" t="s">
        <v>41</v>
      </c>
      <c r="B3" s="4" t="s">
        <v>42</v>
      </c>
      <c r="C3" s="5" t="s">
        <v>43</v>
      </c>
      <c r="D3" s="4" t="s">
        <v>44</v>
      </c>
      <c r="E3" s="4" t="s">
        <v>45</v>
      </c>
      <c r="F3" s="4" t="s">
        <v>46</v>
      </c>
      <c r="G3" s="4" t="s">
        <v>47</v>
      </c>
      <c r="H3" s="4" t="s">
        <v>48</v>
      </c>
      <c r="I3" s="5" t="s">
        <v>49</v>
      </c>
      <c r="J3" s="5" t="s">
        <v>50</v>
      </c>
      <c r="K3" s="5" t="s">
        <v>51</v>
      </c>
      <c r="L3" s="5" t="s">
        <v>52</v>
      </c>
      <c r="M3" s="5" t="s">
        <v>53</v>
      </c>
      <c r="N3" s="5" t="s">
        <v>54</v>
      </c>
      <c r="O3" s="5" t="s">
        <v>55</v>
      </c>
      <c r="P3" s="6" t="s">
        <v>56</v>
      </c>
      <c r="Q3" s="4" t="s">
        <v>57</v>
      </c>
      <c r="R3" s="4" t="s">
        <v>58</v>
      </c>
      <c r="S3" s="4" t="s">
        <v>59</v>
      </c>
      <c r="T3" s="5" t="s">
        <v>60</v>
      </c>
      <c r="U3" t="str">
        <f ca="1">IFERROR(__xludf.DUMMYFUNCTION("""COMPUTED_VALUE"""),"Draská Markéta")</f>
        <v>Draská Markéta</v>
      </c>
    </row>
    <row r="4" spans="1:21" ht="12.75" customHeight="1">
      <c r="A4" s="3" t="s">
        <v>61</v>
      </c>
      <c r="B4" s="4" t="s">
        <v>62</v>
      </c>
      <c r="C4" s="4" t="s">
        <v>63</v>
      </c>
      <c r="D4" s="4" t="s">
        <v>64</v>
      </c>
      <c r="E4" s="4" t="s">
        <v>65</v>
      </c>
      <c r="F4" s="4" t="s">
        <v>66</v>
      </c>
      <c r="G4" s="4" t="s">
        <v>67</v>
      </c>
      <c r="H4" s="4" t="s">
        <v>68</v>
      </c>
      <c r="I4" s="5" t="s">
        <v>69</v>
      </c>
      <c r="J4" s="5" t="s">
        <v>70</v>
      </c>
      <c r="K4" s="5" t="s">
        <v>71</v>
      </c>
      <c r="L4" s="5" t="s">
        <v>72</v>
      </c>
      <c r="M4" s="5" t="s">
        <v>73</v>
      </c>
      <c r="N4" s="5" t="s">
        <v>74</v>
      </c>
      <c r="O4" s="5" t="s">
        <v>75</v>
      </c>
      <c r="P4" s="6" t="s">
        <v>76</v>
      </c>
      <c r="Q4" s="4" t="s">
        <v>77</v>
      </c>
      <c r="R4" s="4" t="s">
        <v>78</v>
      </c>
      <c r="S4" s="4" t="s">
        <v>79</v>
      </c>
      <c r="T4" s="4" t="s">
        <v>80</v>
      </c>
      <c r="U4" t="str">
        <f ca="1">IFERROR(__xludf.DUMMYFUNCTION("""COMPUTED_VALUE"""),"Dudr Viktor")</f>
        <v>Dudr Viktor</v>
      </c>
    </row>
    <row r="5" spans="1:21" ht="12.75" customHeight="1">
      <c r="A5" s="3" t="s">
        <v>81</v>
      </c>
      <c r="B5" s="4" t="s">
        <v>82</v>
      </c>
      <c r="C5" s="5" t="s">
        <v>83</v>
      </c>
      <c r="D5" s="4" t="s">
        <v>84</v>
      </c>
      <c r="E5" s="4" t="s">
        <v>85</v>
      </c>
      <c r="F5" s="4" t="s">
        <v>86</v>
      </c>
      <c r="G5" s="4" t="s">
        <v>87</v>
      </c>
      <c r="H5" s="4" t="s">
        <v>88</v>
      </c>
      <c r="I5" s="5" t="s">
        <v>89</v>
      </c>
      <c r="J5" s="5" t="s">
        <v>90</v>
      </c>
      <c r="K5" s="5" t="s">
        <v>91</v>
      </c>
      <c r="L5" s="5" t="s">
        <v>92</v>
      </c>
      <c r="M5" s="5" t="s">
        <v>93</v>
      </c>
      <c r="N5" s="5" t="s">
        <v>94</v>
      </c>
      <c r="O5" s="5" t="s">
        <v>95</v>
      </c>
      <c r="P5" s="6" t="s">
        <v>96</v>
      </c>
      <c r="Q5" s="4" t="s">
        <v>97</v>
      </c>
      <c r="R5" s="4" t="s">
        <v>98</v>
      </c>
      <c r="S5" s="4" t="s">
        <v>99</v>
      </c>
      <c r="T5" s="5" t="s">
        <v>100</v>
      </c>
      <c r="U5" t="str">
        <f ca="1">IFERROR(__xludf.DUMMYFUNCTION("""COMPUTED_VALUE"""),"Fryšová Žaneta")</f>
        <v>Fryšová Žaneta</v>
      </c>
    </row>
    <row r="6" spans="1:21" ht="12.75" customHeight="1">
      <c r="A6" s="3" t="s">
        <v>101</v>
      </c>
      <c r="B6" s="4" t="s">
        <v>102</v>
      </c>
      <c r="C6" s="4" t="s">
        <v>103</v>
      </c>
      <c r="D6" s="4" t="s">
        <v>104</v>
      </c>
      <c r="E6" s="4" t="s">
        <v>105</v>
      </c>
      <c r="F6" s="4" t="s">
        <v>106</v>
      </c>
      <c r="G6" s="4" t="s">
        <v>107</v>
      </c>
      <c r="H6" s="4" t="s">
        <v>108</v>
      </c>
      <c r="I6" s="5" t="s">
        <v>109</v>
      </c>
      <c r="J6" s="5" t="s">
        <v>110</v>
      </c>
      <c r="K6" s="5" t="s">
        <v>111</v>
      </c>
      <c r="L6" s="5" t="s">
        <v>112</v>
      </c>
      <c r="M6" s="5" t="s">
        <v>113</v>
      </c>
      <c r="N6" s="5" t="s">
        <v>114</v>
      </c>
      <c r="O6" s="5" t="s">
        <v>115</v>
      </c>
      <c r="P6" s="6" t="s">
        <v>116</v>
      </c>
      <c r="Q6" s="4" t="s">
        <v>117</v>
      </c>
      <c r="R6" s="4" t="s">
        <v>118</v>
      </c>
      <c r="S6" s="4" t="s">
        <v>119</v>
      </c>
      <c r="T6" s="4" t="s">
        <v>120</v>
      </c>
      <c r="U6" t="str">
        <f ca="1">IFERROR(__xludf.DUMMYFUNCTION("""COMPUTED_VALUE"""),"Fůs Adam")</f>
        <v>Fůs Adam</v>
      </c>
    </row>
    <row r="7" spans="1:21" ht="12.75" customHeight="1">
      <c r="A7" s="3" t="s">
        <v>121</v>
      </c>
      <c r="B7" s="4" t="s">
        <v>122</v>
      </c>
      <c r="C7" s="4" t="s">
        <v>123</v>
      </c>
      <c r="D7" s="4" t="s">
        <v>124</v>
      </c>
      <c r="E7" s="4" t="s">
        <v>125</v>
      </c>
      <c r="F7" s="4" t="s">
        <v>126</v>
      </c>
      <c r="G7" s="4" t="s">
        <v>127</v>
      </c>
      <c r="H7" s="4" t="s">
        <v>128</v>
      </c>
      <c r="I7" s="5" t="s">
        <v>129</v>
      </c>
      <c r="J7" s="5" t="s">
        <v>130</v>
      </c>
      <c r="K7" s="5" t="s">
        <v>131</v>
      </c>
      <c r="L7" s="5" t="s">
        <v>132</v>
      </c>
      <c r="M7" s="5" t="s">
        <v>133</v>
      </c>
      <c r="N7" s="5" t="s">
        <v>134</v>
      </c>
      <c r="O7" s="5" t="s">
        <v>135</v>
      </c>
      <c r="P7" s="6" t="s">
        <v>136</v>
      </c>
      <c r="Q7" s="4" t="s">
        <v>137</v>
      </c>
      <c r="R7" s="4" t="s">
        <v>138</v>
      </c>
      <c r="S7" s="5" t="s">
        <v>139</v>
      </c>
      <c r="T7" s="4" t="s">
        <v>140</v>
      </c>
      <c r="U7" t="str">
        <f ca="1">IFERROR(__xludf.DUMMYFUNCTION("""COMPUTED_VALUE"""),"Jakubíková Silvie")</f>
        <v>Jakubíková Silvie</v>
      </c>
    </row>
    <row r="8" spans="1:21" ht="12.75" customHeight="1">
      <c r="A8" s="3" t="s">
        <v>141</v>
      </c>
      <c r="B8" s="4" t="s">
        <v>142</v>
      </c>
      <c r="C8" s="4" t="s">
        <v>143</v>
      </c>
      <c r="D8" s="4" t="s">
        <v>144</v>
      </c>
      <c r="E8" s="4" t="s">
        <v>145</v>
      </c>
      <c r="F8" s="4" t="s">
        <v>146</v>
      </c>
      <c r="G8" s="4" t="s">
        <v>147</v>
      </c>
      <c r="H8" s="4" t="s">
        <v>148</v>
      </c>
      <c r="I8" s="5" t="s">
        <v>149</v>
      </c>
      <c r="J8" s="5" t="s">
        <v>150</v>
      </c>
      <c r="K8" s="5" t="s">
        <v>151</v>
      </c>
      <c r="L8" s="5" t="s">
        <v>152</v>
      </c>
      <c r="M8" s="5" t="s">
        <v>153</v>
      </c>
      <c r="N8" s="5" t="s">
        <v>154</v>
      </c>
      <c r="O8" s="5" t="s">
        <v>155</v>
      </c>
      <c r="P8" s="6" t="s">
        <v>156</v>
      </c>
      <c r="Q8" s="4" t="s">
        <v>157</v>
      </c>
      <c r="R8" s="4" t="s">
        <v>158</v>
      </c>
      <c r="S8" s="4" t="s">
        <v>159</v>
      </c>
      <c r="T8" s="4" t="s">
        <v>160</v>
      </c>
      <c r="U8" t="str">
        <f ca="1">IFERROR(__xludf.DUMMYFUNCTION("""COMPUTED_VALUE"""),"Janoušek Pavel")</f>
        <v>Janoušek Pavel</v>
      </c>
    </row>
    <row r="9" spans="1:21" ht="12.75" customHeight="1">
      <c r="A9" s="3" t="s">
        <v>161</v>
      </c>
      <c r="B9" s="4" t="s">
        <v>162</v>
      </c>
      <c r="C9" s="4" t="s">
        <v>163</v>
      </c>
      <c r="D9" s="4" t="s">
        <v>164</v>
      </c>
      <c r="E9" s="4" t="s">
        <v>165</v>
      </c>
      <c r="F9" s="4" t="s">
        <v>166</v>
      </c>
      <c r="G9" s="4" t="s">
        <v>167</v>
      </c>
      <c r="H9" s="4" t="s">
        <v>168</v>
      </c>
      <c r="I9" s="5" t="s">
        <v>169</v>
      </c>
      <c r="J9" s="5" t="s">
        <v>170</v>
      </c>
      <c r="K9" s="5" t="s">
        <v>171</v>
      </c>
      <c r="L9" s="5" t="s">
        <v>172</v>
      </c>
      <c r="M9" s="5" t="s">
        <v>173</v>
      </c>
      <c r="N9" s="5" t="s">
        <v>174</v>
      </c>
      <c r="O9" s="5" t="s">
        <v>175</v>
      </c>
      <c r="P9" s="6" t="s">
        <v>176</v>
      </c>
      <c r="Q9" s="4" t="s">
        <v>177</v>
      </c>
      <c r="R9" s="4" t="s">
        <v>178</v>
      </c>
      <c r="S9" s="4" t="s">
        <v>179</v>
      </c>
      <c r="T9" s="4" t="s">
        <v>180</v>
      </c>
      <c r="U9" t="str">
        <f ca="1">IFERROR(__xludf.DUMMYFUNCTION("""COMPUTED_VALUE"""),"Janoušková Eliška")</f>
        <v>Janoušková Eliška</v>
      </c>
    </row>
    <row r="10" spans="1:21" ht="12.75" customHeight="1">
      <c r="A10" s="3" t="s">
        <v>181</v>
      </c>
      <c r="B10" s="4" t="s">
        <v>182</v>
      </c>
      <c r="C10" s="4" t="s">
        <v>183</v>
      </c>
      <c r="D10" s="5" t="s">
        <v>184</v>
      </c>
      <c r="E10" s="4" t="s">
        <v>185</v>
      </c>
      <c r="F10" s="4" t="s">
        <v>186</v>
      </c>
      <c r="G10" s="4" t="s">
        <v>187</v>
      </c>
      <c r="H10" s="4" t="s">
        <v>188</v>
      </c>
      <c r="I10" s="5" t="s">
        <v>189</v>
      </c>
      <c r="J10" s="5" t="s">
        <v>190</v>
      </c>
      <c r="K10" s="5" t="s">
        <v>191</v>
      </c>
      <c r="L10" s="5" t="s">
        <v>192</v>
      </c>
      <c r="M10" s="5" t="s">
        <v>193</v>
      </c>
      <c r="N10" s="5" t="s">
        <v>194</v>
      </c>
      <c r="O10" s="5" t="s">
        <v>195</v>
      </c>
      <c r="P10" s="6" t="s">
        <v>196</v>
      </c>
      <c r="Q10" s="4" t="s">
        <v>197</v>
      </c>
      <c r="R10" s="4" t="s">
        <v>198</v>
      </c>
      <c r="S10" s="4" t="s">
        <v>199</v>
      </c>
      <c r="T10" s="4" t="s">
        <v>200</v>
      </c>
      <c r="U10" t="str">
        <f ca="1">IFERROR(__xludf.DUMMYFUNCTION("""COMPUTED_VALUE"""),"Ježek Václav")</f>
        <v>Ježek Václav</v>
      </c>
    </row>
    <row r="11" spans="1:21" ht="12.75" customHeight="1">
      <c r="A11" s="3" t="s">
        <v>201</v>
      </c>
      <c r="B11" s="4" t="s">
        <v>202</v>
      </c>
      <c r="C11" s="4" t="s">
        <v>203</v>
      </c>
      <c r="D11" s="4" t="s">
        <v>204</v>
      </c>
      <c r="E11" s="4" t="s">
        <v>205</v>
      </c>
      <c r="F11" s="4" t="s">
        <v>206</v>
      </c>
      <c r="G11" s="4" t="s">
        <v>207</v>
      </c>
      <c r="H11" s="4" t="s">
        <v>208</v>
      </c>
      <c r="I11" s="5" t="s">
        <v>209</v>
      </c>
      <c r="J11" s="5" t="s">
        <v>210</v>
      </c>
      <c r="K11" s="5" t="s">
        <v>211</v>
      </c>
      <c r="L11" s="5" t="s">
        <v>212</v>
      </c>
      <c r="M11" s="5" t="s">
        <v>213</v>
      </c>
      <c r="N11" s="5" t="s">
        <v>214</v>
      </c>
      <c r="O11" s="5" t="s">
        <v>215</v>
      </c>
      <c r="P11" s="6" t="s">
        <v>216</v>
      </c>
      <c r="Q11" s="4" t="s">
        <v>217</v>
      </c>
      <c r="R11" s="4" t="s">
        <v>218</v>
      </c>
      <c r="S11" s="4" t="s">
        <v>219</v>
      </c>
      <c r="T11" s="4" t="s">
        <v>220</v>
      </c>
      <c r="U11" t="str">
        <f ca="1">IFERROR(__xludf.DUMMYFUNCTION("""COMPUTED_VALUE"""),"Jungová Barbora Naděžda")</f>
        <v>Jungová Barbora Naděžda</v>
      </c>
    </row>
    <row r="12" spans="1:21" ht="12.75" customHeight="1">
      <c r="A12" s="3" t="s">
        <v>221</v>
      </c>
      <c r="B12" s="4" t="s">
        <v>222</v>
      </c>
      <c r="C12" s="4" t="s">
        <v>223</v>
      </c>
      <c r="D12" s="4" t="s">
        <v>224</v>
      </c>
      <c r="E12" s="4" t="s">
        <v>225</v>
      </c>
      <c r="F12" s="4" t="s">
        <v>226</v>
      </c>
      <c r="G12" s="4" t="s">
        <v>227</v>
      </c>
      <c r="H12" s="4" t="s">
        <v>228</v>
      </c>
      <c r="I12" s="5" t="s">
        <v>229</v>
      </c>
      <c r="J12" s="5" t="s">
        <v>230</v>
      </c>
      <c r="K12" s="5" t="s">
        <v>231</v>
      </c>
      <c r="L12" s="5" t="s">
        <v>232</v>
      </c>
      <c r="M12" s="5" t="s">
        <v>233</v>
      </c>
      <c r="N12" s="5" t="s">
        <v>234</v>
      </c>
      <c r="O12" s="5" t="s">
        <v>235</v>
      </c>
      <c r="P12" s="6" t="s">
        <v>236</v>
      </c>
      <c r="Q12" s="4" t="s">
        <v>237</v>
      </c>
      <c r="R12" s="4" t="s">
        <v>238</v>
      </c>
      <c r="S12" s="4" t="s">
        <v>239</v>
      </c>
      <c r="T12" s="4" t="s">
        <v>240</v>
      </c>
      <c r="U12" t="str">
        <f ca="1">IFERROR(__xludf.DUMMYFUNCTION("""COMPUTED_VALUE"""),"Kalašová Martina")</f>
        <v>Kalašová Martina</v>
      </c>
    </row>
    <row r="13" spans="1:21" ht="12.75" customHeight="1">
      <c r="A13" s="3" t="s">
        <v>241</v>
      </c>
      <c r="B13" s="4" t="s">
        <v>242</v>
      </c>
      <c r="C13" s="5" t="s">
        <v>243</v>
      </c>
      <c r="D13" s="4" t="s">
        <v>244</v>
      </c>
      <c r="E13" s="4" t="s">
        <v>245</v>
      </c>
      <c r="F13" s="4" t="s">
        <v>246</v>
      </c>
      <c r="G13" s="4" t="s">
        <v>247</v>
      </c>
      <c r="H13" s="4" t="s">
        <v>248</v>
      </c>
      <c r="I13" s="5" t="s">
        <v>249</v>
      </c>
      <c r="J13" s="5" t="s">
        <v>250</v>
      </c>
      <c r="K13" s="5" t="s">
        <v>251</v>
      </c>
      <c r="L13" s="5" t="s">
        <v>252</v>
      </c>
      <c r="M13" s="5" t="s">
        <v>253</v>
      </c>
      <c r="N13" s="5" t="s">
        <v>254</v>
      </c>
      <c r="O13" s="5" t="s">
        <v>255</v>
      </c>
      <c r="P13" s="6" t="s">
        <v>256</v>
      </c>
      <c r="Q13" s="4" t="s">
        <v>257</v>
      </c>
      <c r="R13" s="4" t="s">
        <v>258</v>
      </c>
      <c r="S13" s="4" t="s">
        <v>259</v>
      </c>
      <c r="T13" s="4" t="s">
        <v>260</v>
      </c>
      <c r="U13" t="str">
        <f ca="1">IFERROR(__xludf.DUMMYFUNCTION("""COMPUTED_VALUE"""),"Kňourek Dan")</f>
        <v>Kňourek Dan</v>
      </c>
    </row>
    <row r="14" spans="1:21" ht="12.75" customHeight="1">
      <c r="A14" s="3" t="s">
        <v>261</v>
      </c>
      <c r="B14" s="4" t="s">
        <v>262</v>
      </c>
      <c r="C14" s="4" t="s">
        <v>263</v>
      </c>
      <c r="D14" s="4" t="s">
        <v>264</v>
      </c>
      <c r="E14" s="4" t="s">
        <v>265</v>
      </c>
      <c r="F14" s="4" t="s">
        <v>266</v>
      </c>
      <c r="G14" s="4" t="s">
        <v>267</v>
      </c>
      <c r="H14" s="4" t="s">
        <v>268</v>
      </c>
      <c r="I14" s="5" t="s">
        <v>269</v>
      </c>
      <c r="J14" s="5" t="s">
        <v>270</v>
      </c>
      <c r="K14" s="5" t="s">
        <v>271</v>
      </c>
      <c r="L14" s="5" t="s">
        <v>272</v>
      </c>
      <c r="M14" s="5" t="s">
        <v>273</v>
      </c>
      <c r="N14" s="5" t="s">
        <v>274</v>
      </c>
      <c r="O14" s="5" t="s">
        <v>275</v>
      </c>
      <c r="P14" s="6" t="s">
        <v>276</v>
      </c>
      <c r="Q14" s="4" t="s">
        <v>277</v>
      </c>
      <c r="R14" s="5" t="s">
        <v>278</v>
      </c>
      <c r="S14" s="4" t="s">
        <v>279</v>
      </c>
      <c r="T14" s="5" t="s">
        <v>280</v>
      </c>
      <c r="U14" t="str">
        <f ca="1">IFERROR(__xludf.DUMMYFUNCTION("""COMPUTED_VALUE"""),"Krištof Tobiáš")</f>
        <v>Krištof Tobiáš</v>
      </c>
    </row>
    <row r="15" spans="1:21" ht="12.75" customHeight="1">
      <c r="A15" s="3" t="s">
        <v>281</v>
      </c>
      <c r="B15" s="4" t="s">
        <v>282</v>
      </c>
      <c r="C15" s="5" t="s">
        <v>283</v>
      </c>
      <c r="D15" s="4" t="s">
        <v>284</v>
      </c>
      <c r="E15" s="4" t="s">
        <v>285</v>
      </c>
      <c r="F15" s="4" t="s">
        <v>286</v>
      </c>
      <c r="G15" s="4" t="s">
        <v>287</v>
      </c>
      <c r="H15" s="4" t="s">
        <v>288</v>
      </c>
      <c r="I15" s="5" t="s">
        <v>289</v>
      </c>
      <c r="J15" s="5" t="s">
        <v>290</v>
      </c>
      <c r="K15" s="5" t="s">
        <v>291</v>
      </c>
      <c r="L15" s="5" t="s">
        <v>292</v>
      </c>
      <c r="M15" s="5" t="s">
        <v>293</v>
      </c>
      <c r="N15" s="4" t="s">
        <v>294</v>
      </c>
      <c r="O15" s="5" t="s">
        <v>295</v>
      </c>
      <c r="P15" s="6" t="s">
        <v>296</v>
      </c>
      <c r="Q15" s="4" t="s">
        <v>297</v>
      </c>
      <c r="R15" s="4" t="s">
        <v>298</v>
      </c>
      <c r="S15" s="4" t="s">
        <v>299</v>
      </c>
      <c r="T15" s="4" t="s">
        <v>300</v>
      </c>
      <c r="U15" t="str">
        <f ca="1">IFERROR(__xludf.DUMMYFUNCTION("""COMPUTED_VALUE"""),"Malantuk Karel")</f>
        <v>Malantuk Karel</v>
      </c>
    </row>
    <row r="16" spans="1:21" ht="12.75" customHeight="1">
      <c r="A16" s="3" t="s">
        <v>301</v>
      </c>
      <c r="B16" s="4" t="s">
        <v>302</v>
      </c>
      <c r="C16" s="4" t="s">
        <v>303</v>
      </c>
      <c r="D16" s="5" t="s">
        <v>304</v>
      </c>
      <c r="E16" s="4" t="s">
        <v>305</v>
      </c>
      <c r="F16" s="4" t="s">
        <v>256</v>
      </c>
      <c r="G16" s="4" t="s">
        <v>306</v>
      </c>
      <c r="H16" s="4" t="s">
        <v>307</v>
      </c>
      <c r="I16" s="5" t="s">
        <v>308</v>
      </c>
      <c r="J16" s="5" t="s">
        <v>309</v>
      </c>
      <c r="K16" s="5" t="s">
        <v>310</v>
      </c>
      <c r="L16" s="5" t="s">
        <v>311</v>
      </c>
      <c r="M16" s="5" t="s">
        <v>312</v>
      </c>
      <c r="N16" s="5" t="s">
        <v>313</v>
      </c>
      <c r="O16" s="5" t="s">
        <v>314</v>
      </c>
      <c r="P16" s="6" t="s">
        <v>315</v>
      </c>
      <c r="Q16" s="4" t="s">
        <v>316</v>
      </c>
      <c r="R16" s="4" t="s">
        <v>317</v>
      </c>
      <c r="S16" s="4" t="s">
        <v>318</v>
      </c>
      <c r="T16" s="4" t="s">
        <v>319</v>
      </c>
      <c r="U16" t="str">
        <f ca="1">IFERROR(__xludf.DUMMYFUNCTION("""COMPUTED_VALUE"""),"Meindlschmid Marek")</f>
        <v>Meindlschmid Marek</v>
      </c>
    </row>
    <row r="17" spans="1:21" ht="12.75" customHeight="1">
      <c r="A17" s="3" t="s">
        <v>320</v>
      </c>
      <c r="B17" s="4" t="s">
        <v>321</v>
      </c>
      <c r="C17" s="4" t="s">
        <v>322</v>
      </c>
      <c r="D17" s="5" t="s">
        <v>323</v>
      </c>
      <c r="E17" s="4" t="s">
        <v>324</v>
      </c>
      <c r="F17" s="4" t="s">
        <v>325</v>
      </c>
      <c r="G17" s="4" t="s">
        <v>326</v>
      </c>
      <c r="H17" s="4" t="s">
        <v>327</v>
      </c>
      <c r="I17" s="5" t="s">
        <v>328</v>
      </c>
      <c r="J17" s="5" t="s">
        <v>329</v>
      </c>
      <c r="K17" s="5" t="s">
        <v>330</v>
      </c>
      <c r="L17" s="5" t="s">
        <v>331</v>
      </c>
      <c r="M17" s="5" t="s">
        <v>332</v>
      </c>
      <c r="N17" s="5" t="s">
        <v>333</v>
      </c>
      <c r="O17" s="5" t="s">
        <v>334</v>
      </c>
      <c r="P17" s="5" t="s">
        <v>335</v>
      </c>
      <c r="Q17" s="4" t="s">
        <v>336</v>
      </c>
      <c r="R17" s="4" t="s">
        <v>337</v>
      </c>
      <c r="S17" s="4" t="s">
        <v>338</v>
      </c>
      <c r="T17" s="5" t="s">
        <v>339</v>
      </c>
      <c r="U17" t="str">
        <f ca="1">IFERROR(__xludf.DUMMYFUNCTION("""COMPUTED_VALUE"""),"Nguyen Thanh An")</f>
        <v>Nguyen Thanh An</v>
      </c>
    </row>
    <row r="18" spans="1:21" ht="12.75" customHeight="1">
      <c r="A18" s="3" t="s">
        <v>340</v>
      </c>
      <c r="B18" s="4" t="s">
        <v>341</v>
      </c>
      <c r="C18" s="4" t="s">
        <v>342</v>
      </c>
      <c r="D18" s="4" t="s">
        <v>343</v>
      </c>
      <c r="E18" s="4" t="s">
        <v>344</v>
      </c>
      <c r="F18" s="4" t="s">
        <v>345</v>
      </c>
      <c r="G18" s="4" t="s">
        <v>346</v>
      </c>
      <c r="H18" s="4" t="s">
        <v>347</v>
      </c>
      <c r="I18" s="5" t="s">
        <v>348</v>
      </c>
      <c r="J18" s="5" t="s">
        <v>349</v>
      </c>
      <c r="K18" s="5" t="s">
        <v>350</v>
      </c>
      <c r="L18" s="5" t="s">
        <v>351</v>
      </c>
      <c r="M18" s="5" t="s">
        <v>352</v>
      </c>
      <c r="N18" s="5" t="s">
        <v>353</v>
      </c>
      <c r="O18" s="5" t="s">
        <v>354</v>
      </c>
      <c r="P18" s="6" t="s">
        <v>355</v>
      </c>
      <c r="Q18" s="4" t="s">
        <v>356</v>
      </c>
      <c r="R18" s="4" t="s">
        <v>357</v>
      </c>
      <c r="S18" s="4" t="s">
        <v>358</v>
      </c>
      <c r="T18" s="4" t="s">
        <v>359</v>
      </c>
      <c r="U18" t="str">
        <f ca="1">IFERROR(__xludf.DUMMYFUNCTION("""COMPUTED_VALUE"""),"Nguyenová Ngoc Anh")</f>
        <v>Nguyenová Ngoc Anh</v>
      </c>
    </row>
    <row r="19" spans="1:21" ht="12.75" customHeight="1">
      <c r="A19" s="3" t="s">
        <v>360</v>
      </c>
      <c r="B19" s="4" t="s">
        <v>361</v>
      </c>
      <c r="C19" s="5" t="s">
        <v>362</v>
      </c>
      <c r="D19" s="4" t="s">
        <v>363</v>
      </c>
      <c r="E19" s="4" t="s">
        <v>364</v>
      </c>
      <c r="F19" s="4" t="s">
        <v>365</v>
      </c>
      <c r="G19" s="4" t="s">
        <v>366</v>
      </c>
      <c r="H19" s="4" t="s">
        <v>367</v>
      </c>
      <c r="I19" s="5" t="s">
        <v>368</v>
      </c>
      <c r="J19" s="5" t="s">
        <v>369</v>
      </c>
      <c r="K19" s="5" t="s">
        <v>370</v>
      </c>
      <c r="L19" s="5" t="s">
        <v>371</v>
      </c>
      <c r="M19" s="5" t="s">
        <v>372</v>
      </c>
      <c r="N19" s="5" t="s">
        <v>373</v>
      </c>
      <c r="O19" s="5" t="s">
        <v>374</v>
      </c>
      <c r="P19" s="6" t="s">
        <v>375</v>
      </c>
      <c r="Q19" s="4" t="s">
        <v>376</v>
      </c>
      <c r="R19" s="4" t="s">
        <v>377</v>
      </c>
      <c r="S19" s="4" t="s">
        <v>378</v>
      </c>
      <c r="T19" s="5" t="s">
        <v>379</v>
      </c>
      <c r="U19" t="str">
        <f ca="1">IFERROR(__xludf.DUMMYFUNCTION("""COMPUTED_VALUE"""),"Patočková Christina")</f>
        <v>Patočková Christina</v>
      </c>
    </row>
    <row r="20" spans="1:21" ht="12.75" customHeight="1">
      <c r="A20" s="3" t="s">
        <v>380</v>
      </c>
      <c r="B20" s="4" t="s">
        <v>381</v>
      </c>
      <c r="C20" s="4" t="s">
        <v>382</v>
      </c>
      <c r="D20" s="4" t="s">
        <v>383</v>
      </c>
      <c r="E20" s="4" t="s">
        <v>384</v>
      </c>
      <c r="F20" s="4" t="s">
        <v>385</v>
      </c>
      <c r="G20" s="4" t="s">
        <v>386</v>
      </c>
      <c r="H20" s="4" t="s">
        <v>387</v>
      </c>
      <c r="I20" s="5" t="s">
        <v>388</v>
      </c>
      <c r="J20" s="5" t="s">
        <v>389</v>
      </c>
      <c r="K20" s="5" t="s">
        <v>390</v>
      </c>
      <c r="L20" s="5" t="s">
        <v>391</v>
      </c>
      <c r="M20" s="5" t="s">
        <v>392</v>
      </c>
      <c r="N20" s="5" t="s">
        <v>393</v>
      </c>
      <c r="O20" s="5" t="s">
        <v>394</v>
      </c>
      <c r="P20" s="6" t="s">
        <v>395</v>
      </c>
      <c r="Q20" s="4" t="s">
        <v>396</v>
      </c>
      <c r="R20" s="4" t="s">
        <v>397</v>
      </c>
      <c r="S20" s="4" t="s">
        <v>398</v>
      </c>
      <c r="T20" s="4" t="s">
        <v>399</v>
      </c>
      <c r="U20" t="str">
        <f ca="1">IFERROR(__xludf.DUMMYFUNCTION("""COMPUTED_VALUE"""),"Phanová Ha My")</f>
        <v>Phanová Ha My</v>
      </c>
    </row>
    <row r="21" spans="1:21" ht="12.75" customHeight="1">
      <c r="A21" s="3" t="s">
        <v>400</v>
      </c>
      <c r="B21" s="4" t="s">
        <v>401</v>
      </c>
      <c r="C21" s="5" t="s">
        <v>402</v>
      </c>
      <c r="D21" s="5" t="s">
        <v>403</v>
      </c>
      <c r="E21" s="4" t="s">
        <v>404</v>
      </c>
      <c r="F21" s="4" t="s">
        <v>405</v>
      </c>
      <c r="G21" s="4" t="s">
        <v>406</v>
      </c>
      <c r="H21" s="4" t="s">
        <v>407</v>
      </c>
      <c r="I21" s="5" t="s">
        <v>408</v>
      </c>
      <c r="J21" s="5" t="s">
        <v>409</v>
      </c>
      <c r="K21" s="4" t="s">
        <v>410</v>
      </c>
      <c r="L21" s="5" t="s">
        <v>411</v>
      </c>
      <c r="M21" s="5" t="s">
        <v>412</v>
      </c>
      <c r="N21" s="5" t="s">
        <v>413</v>
      </c>
      <c r="O21" s="5" t="s">
        <v>414</v>
      </c>
      <c r="P21" s="6" t="s">
        <v>415</v>
      </c>
      <c r="Q21" s="4" t="s">
        <v>416</v>
      </c>
      <c r="R21" s="4" t="s">
        <v>417</v>
      </c>
      <c r="S21" s="5" t="s">
        <v>418</v>
      </c>
      <c r="T21" s="4" t="s">
        <v>419</v>
      </c>
      <c r="U21" t="str">
        <f ca="1">IFERROR(__xludf.DUMMYFUNCTION("""COMPUTED_VALUE"""),"Rubáš David")</f>
        <v>Rubáš David</v>
      </c>
    </row>
    <row r="22" spans="1:21" ht="12.75" customHeight="1">
      <c r="A22" s="3" t="s">
        <v>420</v>
      </c>
      <c r="B22" s="4" t="s">
        <v>421</v>
      </c>
      <c r="C22" s="5" t="s">
        <v>422</v>
      </c>
      <c r="D22" s="5" t="s">
        <v>423</v>
      </c>
      <c r="E22" s="4" t="s">
        <v>424</v>
      </c>
      <c r="F22" s="4" t="s">
        <v>425</v>
      </c>
      <c r="G22" s="4" t="s">
        <v>426</v>
      </c>
      <c r="H22" s="4" t="s">
        <v>427</v>
      </c>
      <c r="I22" s="5" t="s">
        <v>428</v>
      </c>
      <c r="J22" s="5" t="s">
        <v>429</v>
      </c>
      <c r="K22" s="5" t="s">
        <v>430</v>
      </c>
      <c r="L22" s="5" t="s">
        <v>431</v>
      </c>
      <c r="M22" s="5" t="s">
        <v>432</v>
      </c>
      <c r="N22" s="5" t="s">
        <v>433</v>
      </c>
      <c r="O22" s="5" t="s">
        <v>434</v>
      </c>
      <c r="P22" s="6" t="s">
        <v>435</v>
      </c>
      <c r="Q22" s="4" t="s">
        <v>436</v>
      </c>
      <c r="R22" s="4" t="s">
        <v>437</v>
      </c>
      <c r="S22" s="4" t="s">
        <v>438</v>
      </c>
      <c r="T22" s="4" t="s">
        <v>439</v>
      </c>
      <c r="U22" t="str">
        <f ca="1">IFERROR(__xludf.DUMMYFUNCTION("""COMPUTED_VALUE"""),"Šlajs Ondřej")</f>
        <v>Šlajs Ondřej</v>
      </c>
    </row>
    <row r="23" spans="1:21" ht="12.75" customHeight="1">
      <c r="A23" s="3" t="s">
        <v>440</v>
      </c>
      <c r="B23" s="4" t="s">
        <v>441</v>
      </c>
      <c r="C23" s="4" t="s">
        <v>442</v>
      </c>
      <c r="D23" s="5" t="s">
        <v>443</v>
      </c>
      <c r="E23" s="4" t="s">
        <v>444</v>
      </c>
      <c r="F23" s="4" t="s">
        <v>445</v>
      </c>
      <c r="G23" s="4" t="s">
        <v>446</v>
      </c>
      <c r="H23" s="4" t="s">
        <v>447</v>
      </c>
      <c r="I23" s="5" t="s">
        <v>448</v>
      </c>
      <c r="J23" s="5" t="s">
        <v>449</v>
      </c>
      <c r="K23" s="8"/>
      <c r="L23" s="5" t="s">
        <v>450</v>
      </c>
      <c r="M23" s="9"/>
      <c r="N23" s="5" t="s">
        <v>451</v>
      </c>
      <c r="O23" s="5" t="s">
        <v>452</v>
      </c>
      <c r="P23" s="6" t="s">
        <v>453</v>
      </c>
      <c r="Q23" s="4" t="s">
        <v>454</v>
      </c>
      <c r="R23" s="5" t="s">
        <v>455</v>
      </c>
      <c r="S23" s="4" t="s">
        <v>456</v>
      </c>
      <c r="T23" s="4" t="s">
        <v>457</v>
      </c>
      <c r="U23" t="str">
        <f ca="1">IFERROR(__xludf.DUMMYFUNCTION("""COMPUTED_VALUE"""),"Theiss Jan Martin")</f>
        <v>Theiss Jan Martin</v>
      </c>
    </row>
    <row r="24" spans="1:21" ht="12.75" customHeight="1">
      <c r="A24" s="3" t="s">
        <v>458</v>
      </c>
      <c r="B24" s="4" t="s">
        <v>459</v>
      </c>
      <c r="C24" s="4" t="s">
        <v>460</v>
      </c>
      <c r="D24" s="4" t="s">
        <v>461</v>
      </c>
      <c r="E24" s="4" t="s">
        <v>462</v>
      </c>
      <c r="F24" s="4" t="s">
        <v>463</v>
      </c>
      <c r="G24" s="5" t="s">
        <v>464</v>
      </c>
      <c r="H24" s="4" t="s">
        <v>465</v>
      </c>
      <c r="I24" s="3" t="s">
        <v>466</v>
      </c>
      <c r="J24" s="5" t="s">
        <v>467</v>
      </c>
      <c r="K24" s="8"/>
      <c r="L24" s="5" t="s">
        <v>468</v>
      </c>
      <c r="M24" s="9"/>
      <c r="N24" s="3" t="s">
        <v>469</v>
      </c>
      <c r="O24" s="5" t="s">
        <v>470</v>
      </c>
      <c r="P24" s="6" t="s">
        <v>471</v>
      </c>
      <c r="Q24" s="4" t="s">
        <v>472</v>
      </c>
      <c r="R24" s="4" t="s">
        <v>473</v>
      </c>
      <c r="S24" s="4" t="s">
        <v>474</v>
      </c>
      <c r="T24" s="4" t="s">
        <v>475</v>
      </c>
      <c r="U24" t="str">
        <f ca="1">IFERROR(__xludf.DUMMYFUNCTION("""COMPUTED_VALUE"""),"Tomčany Marek")</f>
        <v>Tomčany Marek</v>
      </c>
    </row>
    <row r="25" spans="1:21" ht="12.75" customHeight="1">
      <c r="A25" s="3" t="s">
        <v>476</v>
      </c>
      <c r="B25" s="4" t="s">
        <v>477</v>
      </c>
      <c r="C25" s="4" t="s">
        <v>478</v>
      </c>
      <c r="D25" s="4" t="s">
        <v>479</v>
      </c>
      <c r="E25" s="4" t="s">
        <v>480</v>
      </c>
      <c r="F25" s="4" t="s">
        <v>481</v>
      </c>
      <c r="G25" s="4" t="s">
        <v>482</v>
      </c>
      <c r="H25" s="4" t="s">
        <v>483</v>
      </c>
      <c r="I25" s="3" t="s">
        <v>484</v>
      </c>
      <c r="J25" s="9"/>
      <c r="K25" s="8"/>
      <c r="L25" s="5" t="s">
        <v>485</v>
      </c>
      <c r="M25" s="9"/>
      <c r="N25" s="3" t="s">
        <v>486</v>
      </c>
      <c r="O25" s="5" t="s">
        <v>487</v>
      </c>
      <c r="P25" s="10"/>
      <c r="Q25" s="4" t="s">
        <v>488</v>
      </c>
      <c r="R25" s="4" t="s">
        <v>489</v>
      </c>
      <c r="S25" s="4" t="s">
        <v>490</v>
      </c>
      <c r="T25" s="4" t="s">
        <v>491</v>
      </c>
      <c r="U25" t="str">
        <f ca="1">IFERROR(__xludf.DUMMYFUNCTION("""COMPUTED_VALUE"""),"Tomek Lukáš")</f>
        <v>Tomek Lukáš</v>
      </c>
    </row>
    <row r="26" spans="1:21" ht="12.75" customHeight="1">
      <c r="A26" s="3" t="s">
        <v>492</v>
      </c>
      <c r="B26" s="11"/>
      <c r="C26" s="5" t="s">
        <v>493</v>
      </c>
      <c r="D26" s="4" t="s">
        <v>494</v>
      </c>
      <c r="E26" s="4" t="s">
        <v>495</v>
      </c>
      <c r="F26" s="4" t="s">
        <v>496</v>
      </c>
      <c r="G26" s="4" t="s">
        <v>497</v>
      </c>
      <c r="H26" s="4" t="s">
        <v>498</v>
      </c>
      <c r="I26" s="3" t="s">
        <v>499</v>
      </c>
      <c r="J26" s="9"/>
      <c r="K26" s="8"/>
      <c r="L26" s="5" t="s">
        <v>500</v>
      </c>
      <c r="M26" s="9"/>
      <c r="N26" s="3" t="s">
        <v>501</v>
      </c>
      <c r="O26" s="5" t="s">
        <v>502</v>
      </c>
      <c r="P26" s="10"/>
      <c r="Q26" s="4" t="s">
        <v>503</v>
      </c>
      <c r="R26" s="4" t="s">
        <v>504</v>
      </c>
      <c r="S26" s="4" t="s">
        <v>505</v>
      </c>
      <c r="T26" s="3" t="s">
        <v>506</v>
      </c>
      <c r="U26" t="str">
        <f ca="1">IFERROR(__xludf.DUMMYFUNCTION("""COMPUTED_VALUE"""),"Vališová Maria")</f>
        <v>Vališová Maria</v>
      </c>
    </row>
    <row r="27" spans="1:21" ht="12.75" customHeight="1">
      <c r="A27" s="8"/>
      <c r="B27" s="11"/>
      <c r="C27" s="4" t="s">
        <v>507</v>
      </c>
      <c r="D27" s="4" t="s">
        <v>508</v>
      </c>
      <c r="E27" s="4" t="s">
        <v>509</v>
      </c>
      <c r="F27" s="4" t="s">
        <v>510</v>
      </c>
      <c r="G27" s="4" t="s">
        <v>511</v>
      </c>
      <c r="H27" s="4" t="s">
        <v>512</v>
      </c>
      <c r="I27" s="3" t="s">
        <v>513</v>
      </c>
      <c r="J27" s="9"/>
      <c r="K27" s="8"/>
      <c r="L27" s="5" t="s">
        <v>514</v>
      </c>
      <c r="M27" s="9"/>
      <c r="N27" s="3" t="s">
        <v>515</v>
      </c>
      <c r="O27" s="9"/>
      <c r="P27" s="10"/>
      <c r="Q27" s="11"/>
      <c r="R27" s="4" t="s">
        <v>516</v>
      </c>
      <c r="S27" s="4" t="s">
        <v>517</v>
      </c>
      <c r="T27" s="3" t="s">
        <v>518</v>
      </c>
    </row>
    <row r="28" spans="1:21" ht="12.75" customHeight="1">
      <c r="A28" s="8"/>
      <c r="B28" s="11"/>
      <c r="C28" s="4" t="s">
        <v>519</v>
      </c>
      <c r="D28" s="4" t="s">
        <v>520</v>
      </c>
      <c r="E28" s="4" t="s">
        <v>521</v>
      </c>
      <c r="F28" s="4" t="s">
        <v>522</v>
      </c>
      <c r="G28" s="4" t="s">
        <v>523</v>
      </c>
      <c r="H28" s="3" t="s">
        <v>524</v>
      </c>
      <c r="I28" s="3" t="s">
        <v>525</v>
      </c>
      <c r="J28" s="9"/>
      <c r="K28" s="8"/>
      <c r="L28" s="8"/>
      <c r="M28" s="9"/>
      <c r="N28" s="8"/>
      <c r="O28" s="8"/>
      <c r="P28" s="9"/>
      <c r="Q28" s="11"/>
      <c r="R28" s="3" t="s">
        <v>526</v>
      </c>
      <c r="S28" s="11"/>
      <c r="T28" s="3" t="s">
        <v>527</v>
      </c>
    </row>
    <row r="29" spans="1:21" ht="12.75" customHeight="1">
      <c r="A29" s="8"/>
      <c r="B29" s="11"/>
      <c r="C29" s="5" t="s">
        <v>528</v>
      </c>
      <c r="D29" s="4" t="s">
        <v>529</v>
      </c>
      <c r="E29" s="4" t="s">
        <v>530</v>
      </c>
      <c r="F29" s="4" t="s">
        <v>531</v>
      </c>
      <c r="G29" s="4" t="s">
        <v>532</v>
      </c>
      <c r="H29" s="3" t="s">
        <v>533</v>
      </c>
      <c r="I29" s="8"/>
      <c r="J29" s="8"/>
      <c r="K29" s="8"/>
      <c r="L29" s="8"/>
      <c r="M29" s="8"/>
      <c r="N29" s="8"/>
      <c r="O29" s="8"/>
      <c r="P29" s="10"/>
      <c r="Q29" s="11"/>
      <c r="R29" s="8"/>
      <c r="S29" s="11"/>
      <c r="T29" s="3" t="s">
        <v>534</v>
      </c>
    </row>
    <row r="30" spans="1:21" ht="12.75" customHeight="1">
      <c r="A30" s="8"/>
      <c r="B30" s="11"/>
      <c r="C30" s="3" t="s">
        <v>535</v>
      </c>
      <c r="D30" s="4" t="s">
        <v>536</v>
      </c>
      <c r="E30" s="11"/>
      <c r="F30" s="4" t="s">
        <v>537</v>
      </c>
      <c r="G30" s="4" t="s">
        <v>538</v>
      </c>
      <c r="H30" s="3" t="s">
        <v>539</v>
      </c>
      <c r="I30" s="8"/>
      <c r="J30" s="8"/>
      <c r="K30" s="8"/>
      <c r="L30" s="8"/>
      <c r="M30" s="8"/>
      <c r="N30" s="8"/>
      <c r="O30" s="8"/>
      <c r="P30" s="8"/>
      <c r="Q30" s="11"/>
      <c r="R30" s="8"/>
      <c r="S30" s="11"/>
      <c r="T30" s="3" t="s">
        <v>540</v>
      </c>
    </row>
    <row r="31" spans="1:21" ht="12.75" customHeight="1">
      <c r="A31" s="8"/>
      <c r="B31" s="8"/>
      <c r="C31" s="3" t="s">
        <v>541</v>
      </c>
      <c r="D31" s="11"/>
      <c r="E31" s="11"/>
      <c r="F31" s="8"/>
      <c r="G31" s="4" t="s">
        <v>542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9"/>
      <c r="T31" s="3" t="s">
        <v>543</v>
      </c>
    </row>
    <row r="32" spans="1:21" ht="12.75" customHeight="1">
      <c r="A32" s="8"/>
      <c r="B32" s="8"/>
      <c r="C32" s="8"/>
      <c r="D32" s="8"/>
      <c r="E32" s="8"/>
      <c r="F32" s="8"/>
      <c r="G32" s="11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11"/>
      <c r="T32" s="3" t="s">
        <v>544</v>
      </c>
    </row>
    <row r="33" spans="1:20" ht="12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9"/>
      <c r="T33" s="3" t="s">
        <v>545</v>
      </c>
    </row>
    <row r="34" spans="1:20" ht="12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11"/>
      <c r="T34" s="3" t="s">
        <v>546</v>
      </c>
    </row>
    <row r="35" spans="1:20" ht="12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11"/>
      <c r="T35" s="3" t="s">
        <v>547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35"/>
  <sheetViews>
    <sheetView workbookViewId="0"/>
  </sheetViews>
  <sheetFormatPr defaultColWidth="14.42578125" defaultRowHeight="12.75" customHeight="1"/>
  <sheetData>
    <row r="1" spans="1:21" ht="12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2" t="s">
        <v>16</v>
      </c>
      <c r="R1" s="2" t="s">
        <v>17</v>
      </c>
      <c r="S1" s="1" t="s">
        <v>18</v>
      </c>
      <c r="T1" s="1" t="s">
        <v>19</v>
      </c>
      <c r="U1" s="1" t="s">
        <v>20</v>
      </c>
    </row>
    <row r="2" spans="1:21" ht="12.75" customHeight="1">
      <c r="A2" s="3" t="s">
        <v>21</v>
      </c>
      <c r="B2" s="4" t="s">
        <v>22</v>
      </c>
      <c r="C2" s="4" t="s">
        <v>23</v>
      </c>
      <c r="D2" s="4" t="s">
        <v>24</v>
      </c>
      <c r="E2" s="4" t="s">
        <v>25</v>
      </c>
      <c r="F2" s="4" t="s">
        <v>26</v>
      </c>
      <c r="G2" s="4" t="s">
        <v>27</v>
      </c>
      <c r="H2" s="4" t="s">
        <v>28</v>
      </c>
      <c r="I2" s="5" t="s">
        <v>29</v>
      </c>
      <c r="J2" s="5" t="s">
        <v>30</v>
      </c>
      <c r="K2" s="5" t="s">
        <v>31</v>
      </c>
      <c r="L2" s="5" t="s">
        <v>32</v>
      </c>
      <c r="M2" s="5" t="s">
        <v>33</v>
      </c>
      <c r="N2" s="5" t="s">
        <v>34</v>
      </c>
      <c r="O2" s="5" t="s">
        <v>35</v>
      </c>
      <c r="P2" s="6" t="s">
        <v>36</v>
      </c>
      <c r="Q2" s="4" t="s">
        <v>37</v>
      </c>
      <c r="R2" s="4" t="s">
        <v>38</v>
      </c>
      <c r="S2" s="4" t="s">
        <v>39</v>
      </c>
      <c r="T2" s="4" t="s">
        <v>40</v>
      </c>
      <c r="U2" s="7" t="str">
        <f ca="1">IFERROR(__xludf.DUMMYFUNCTION("filter(A2:T1000,A1:T1=index('sportovní'!A7,counta('sportovní'!A7)))"),"Černík Jakub")</f>
        <v>Černík Jakub</v>
      </c>
    </row>
    <row r="3" spans="1:21" ht="12.75" customHeight="1">
      <c r="A3" s="3" t="s">
        <v>41</v>
      </c>
      <c r="B3" s="4" t="s">
        <v>42</v>
      </c>
      <c r="C3" s="5" t="s">
        <v>43</v>
      </c>
      <c r="D3" s="4" t="s">
        <v>44</v>
      </c>
      <c r="E3" s="4" t="s">
        <v>45</v>
      </c>
      <c r="F3" s="4" t="s">
        <v>46</v>
      </c>
      <c r="G3" s="4" t="s">
        <v>47</v>
      </c>
      <c r="H3" s="4" t="s">
        <v>48</v>
      </c>
      <c r="I3" s="5" t="s">
        <v>49</v>
      </c>
      <c r="J3" s="5" t="s">
        <v>50</v>
      </c>
      <c r="K3" s="5" t="s">
        <v>51</v>
      </c>
      <c r="L3" s="5" t="s">
        <v>52</v>
      </c>
      <c r="M3" s="5" t="s">
        <v>53</v>
      </c>
      <c r="N3" s="5" t="s">
        <v>54</v>
      </c>
      <c r="O3" s="5" t="s">
        <v>55</v>
      </c>
      <c r="P3" s="6" t="s">
        <v>56</v>
      </c>
      <c r="Q3" s="4" t="s">
        <v>57</v>
      </c>
      <c r="R3" s="4" t="s">
        <v>58</v>
      </c>
      <c r="S3" s="4" t="s">
        <v>59</v>
      </c>
      <c r="T3" s="5" t="s">
        <v>60</v>
      </c>
      <c r="U3" t="str">
        <f ca="1">IFERROR(__xludf.DUMMYFUNCTION("""COMPUTED_VALUE"""),"Dundeková Natálie Kim")</f>
        <v>Dundeková Natálie Kim</v>
      </c>
    </row>
    <row r="4" spans="1:21" ht="12.75" customHeight="1">
      <c r="A4" s="3" t="s">
        <v>61</v>
      </c>
      <c r="B4" s="4" t="s">
        <v>62</v>
      </c>
      <c r="C4" s="4" t="s">
        <v>63</v>
      </c>
      <c r="D4" s="4" t="s">
        <v>64</v>
      </c>
      <c r="E4" s="4" t="s">
        <v>65</v>
      </c>
      <c r="F4" s="4" t="s">
        <v>66</v>
      </c>
      <c r="G4" s="4" t="s">
        <v>67</v>
      </c>
      <c r="H4" s="4" t="s">
        <v>68</v>
      </c>
      <c r="I4" s="5" t="s">
        <v>69</v>
      </c>
      <c r="J4" s="5" t="s">
        <v>70</v>
      </c>
      <c r="K4" s="5" t="s">
        <v>71</v>
      </c>
      <c r="L4" s="5" t="s">
        <v>72</v>
      </c>
      <c r="M4" s="5" t="s">
        <v>73</v>
      </c>
      <c r="N4" s="5" t="s">
        <v>74</v>
      </c>
      <c r="O4" s="5" t="s">
        <v>75</v>
      </c>
      <c r="P4" s="6" t="s">
        <v>76</v>
      </c>
      <c r="Q4" s="4" t="s">
        <v>77</v>
      </c>
      <c r="R4" s="4" t="s">
        <v>78</v>
      </c>
      <c r="S4" s="4" t="s">
        <v>79</v>
      </c>
      <c r="T4" s="4" t="s">
        <v>80</v>
      </c>
      <c r="U4" t="str">
        <f ca="1">IFERROR(__xludf.DUMMYFUNCTION("""COMPUTED_VALUE"""),"Friedrich Lukáš")</f>
        <v>Friedrich Lukáš</v>
      </c>
    </row>
    <row r="5" spans="1:21" ht="12.75" customHeight="1">
      <c r="A5" s="3" t="s">
        <v>81</v>
      </c>
      <c r="B5" s="4" t="s">
        <v>82</v>
      </c>
      <c r="C5" s="5" t="s">
        <v>83</v>
      </c>
      <c r="D5" s="4" t="s">
        <v>84</v>
      </c>
      <c r="E5" s="4" t="s">
        <v>85</v>
      </c>
      <c r="F5" s="4" t="s">
        <v>86</v>
      </c>
      <c r="G5" s="4" t="s">
        <v>87</v>
      </c>
      <c r="H5" s="4" t="s">
        <v>88</v>
      </c>
      <c r="I5" s="5" t="s">
        <v>89</v>
      </c>
      <c r="J5" s="5" t="s">
        <v>90</v>
      </c>
      <c r="K5" s="5" t="s">
        <v>91</v>
      </c>
      <c r="L5" s="5" t="s">
        <v>92</v>
      </c>
      <c r="M5" s="5" t="s">
        <v>93</v>
      </c>
      <c r="N5" s="5" t="s">
        <v>94</v>
      </c>
      <c r="O5" s="5" t="s">
        <v>95</v>
      </c>
      <c r="P5" s="6" t="s">
        <v>96</v>
      </c>
      <c r="Q5" s="4" t="s">
        <v>97</v>
      </c>
      <c r="R5" s="4" t="s">
        <v>98</v>
      </c>
      <c r="S5" s="4" t="s">
        <v>99</v>
      </c>
      <c r="T5" s="5" t="s">
        <v>100</v>
      </c>
      <c r="U5" t="str">
        <f ca="1">IFERROR(__xludf.DUMMYFUNCTION("""COMPUTED_VALUE"""),"Gladavský Jakub")</f>
        <v>Gladavský Jakub</v>
      </c>
    </row>
    <row r="6" spans="1:21" ht="12.75" customHeight="1">
      <c r="A6" s="3" t="s">
        <v>101</v>
      </c>
      <c r="B6" s="4" t="s">
        <v>102</v>
      </c>
      <c r="C6" s="4" t="s">
        <v>103</v>
      </c>
      <c r="D6" s="4" t="s">
        <v>104</v>
      </c>
      <c r="E6" s="4" t="s">
        <v>105</v>
      </c>
      <c r="F6" s="4" t="s">
        <v>106</v>
      </c>
      <c r="G6" s="4" t="s">
        <v>107</v>
      </c>
      <c r="H6" s="4" t="s">
        <v>108</v>
      </c>
      <c r="I6" s="5" t="s">
        <v>109</v>
      </c>
      <c r="J6" s="5" t="s">
        <v>110</v>
      </c>
      <c r="K6" s="5" t="s">
        <v>111</v>
      </c>
      <c r="L6" s="5" t="s">
        <v>112</v>
      </c>
      <c r="M6" s="5" t="s">
        <v>113</v>
      </c>
      <c r="N6" s="5" t="s">
        <v>114</v>
      </c>
      <c r="O6" s="5" t="s">
        <v>115</v>
      </c>
      <c r="P6" s="6" t="s">
        <v>116</v>
      </c>
      <c r="Q6" s="4" t="s">
        <v>117</v>
      </c>
      <c r="R6" s="4" t="s">
        <v>118</v>
      </c>
      <c r="S6" s="4" t="s">
        <v>119</v>
      </c>
      <c r="T6" s="4" t="s">
        <v>120</v>
      </c>
      <c r="U6" t="str">
        <f ca="1">IFERROR(__xludf.DUMMYFUNCTION("""COMPUTED_VALUE"""),"Hlavicová Beata")</f>
        <v>Hlavicová Beata</v>
      </c>
    </row>
    <row r="7" spans="1:21" ht="12.75" customHeight="1">
      <c r="A7" s="3" t="s">
        <v>121</v>
      </c>
      <c r="B7" s="4" t="s">
        <v>122</v>
      </c>
      <c r="C7" s="4" t="s">
        <v>123</v>
      </c>
      <c r="D7" s="4" t="s">
        <v>124</v>
      </c>
      <c r="E7" s="4" t="s">
        <v>125</v>
      </c>
      <c r="F7" s="4" t="s">
        <v>126</v>
      </c>
      <c r="G7" s="4" t="s">
        <v>127</v>
      </c>
      <c r="H7" s="4" t="s">
        <v>128</v>
      </c>
      <c r="I7" s="5" t="s">
        <v>129</v>
      </c>
      <c r="J7" s="5" t="s">
        <v>130</v>
      </c>
      <c r="K7" s="5" t="s">
        <v>131</v>
      </c>
      <c r="L7" s="5" t="s">
        <v>132</v>
      </c>
      <c r="M7" s="5" t="s">
        <v>133</v>
      </c>
      <c r="N7" s="5" t="s">
        <v>134</v>
      </c>
      <c r="O7" s="5" t="s">
        <v>135</v>
      </c>
      <c r="P7" s="6" t="s">
        <v>136</v>
      </c>
      <c r="Q7" s="4" t="s">
        <v>137</v>
      </c>
      <c r="R7" s="4" t="s">
        <v>138</v>
      </c>
      <c r="S7" s="5" t="s">
        <v>139</v>
      </c>
      <c r="T7" s="4" t="s">
        <v>140</v>
      </c>
      <c r="U7" t="str">
        <f ca="1">IFERROR(__xludf.DUMMYFUNCTION("""COMPUTED_VALUE"""),"Hoang Trang Huyen")</f>
        <v>Hoang Trang Huyen</v>
      </c>
    </row>
    <row r="8" spans="1:21" ht="12.75" customHeight="1">
      <c r="A8" s="3" t="s">
        <v>141</v>
      </c>
      <c r="B8" s="4" t="s">
        <v>142</v>
      </c>
      <c r="C8" s="4" t="s">
        <v>143</v>
      </c>
      <c r="D8" s="4" t="s">
        <v>144</v>
      </c>
      <c r="E8" s="4" t="s">
        <v>145</v>
      </c>
      <c r="F8" s="4" t="s">
        <v>146</v>
      </c>
      <c r="G8" s="4" t="s">
        <v>147</v>
      </c>
      <c r="H8" s="4" t="s">
        <v>148</v>
      </c>
      <c r="I8" s="5" t="s">
        <v>149</v>
      </c>
      <c r="J8" s="5" t="s">
        <v>150</v>
      </c>
      <c r="K8" s="5" t="s">
        <v>151</v>
      </c>
      <c r="L8" s="5" t="s">
        <v>152</v>
      </c>
      <c r="M8" s="5" t="s">
        <v>153</v>
      </c>
      <c r="N8" s="5" t="s">
        <v>154</v>
      </c>
      <c r="O8" s="5" t="s">
        <v>155</v>
      </c>
      <c r="P8" s="6" t="s">
        <v>156</v>
      </c>
      <c r="Q8" s="4" t="s">
        <v>157</v>
      </c>
      <c r="R8" s="4" t="s">
        <v>158</v>
      </c>
      <c r="S8" s="4" t="s">
        <v>159</v>
      </c>
      <c r="T8" s="4" t="s">
        <v>160</v>
      </c>
      <c r="U8" t="str">
        <f ca="1">IFERROR(__xludf.DUMMYFUNCTION("""COMPUTED_VALUE"""),"Jungová Natálie Anežka")</f>
        <v>Jungová Natálie Anežka</v>
      </c>
    </row>
    <row r="9" spans="1:21" ht="12.75" customHeight="1">
      <c r="A9" s="3" t="s">
        <v>161</v>
      </c>
      <c r="B9" s="4" t="s">
        <v>162</v>
      </c>
      <c r="C9" s="4" t="s">
        <v>163</v>
      </c>
      <c r="D9" s="4" t="s">
        <v>164</v>
      </c>
      <c r="E9" s="4" t="s">
        <v>165</v>
      </c>
      <c r="F9" s="4" t="s">
        <v>166</v>
      </c>
      <c r="G9" s="4" t="s">
        <v>167</v>
      </c>
      <c r="H9" s="4" t="s">
        <v>168</v>
      </c>
      <c r="I9" s="5" t="s">
        <v>169</v>
      </c>
      <c r="J9" s="5" t="s">
        <v>170</v>
      </c>
      <c r="K9" s="5" t="s">
        <v>171</v>
      </c>
      <c r="L9" s="5" t="s">
        <v>172</v>
      </c>
      <c r="M9" s="5" t="s">
        <v>173</v>
      </c>
      <c r="N9" s="5" t="s">
        <v>174</v>
      </c>
      <c r="O9" s="5" t="s">
        <v>175</v>
      </c>
      <c r="P9" s="6" t="s">
        <v>176</v>
      </c>
      <c r="Q9" s="4" t="s">
        <v>177</v>
      </c>
      <c r="R9" s="4" t="s">
        <v>178</v>
      </c>
      <c r="S9" s="4" t="s">
        <v>179</v>
      </c>
      <c r="T9" s="4" t="s">
        <v>180</v>
      </c>
      <c r="U9" t="str">
        <f ca="1">IFERROR(__xludf.DUMMYFUNCTION("""COMPUTED_VALUE"""),"Kalabzová Nicolette
")</f>
        <v xml:space="preserve">Kalabzová Nicolette
</v>
      </c>
    </row>
    <row r="10" spans="1:21" ht="12.75" customHeight="1">
      <c r="A10" s="3" t="s">
        <v>181</v>
      </c>
      <c r="B10" s="4" t="s">
        <v>182</v>
      </c>
      <c r="C10" s="4" t="s">
        <v>183</v>
      </c>
      <c r="D10" s="5" t="s">
        <v>184</v>
      </c>
      <c r="E10" s="4" t="s">
        <v>185</v>
      </c>
      <c r="F10" s="4" t="s">
        <v>186</v>
      </c>
      <c r="G10" s="4" t="s">
        <v>187</v>
      </c>
      <c r="H10" s="4" t="s">
        <v>188</v>
      </c>
      <c r="I10" s="5" t="s">
        <v>189</v>
      </c>
      <c r="J10" s="5" t="s">
        <v>190</v>
      </c>
      <c r="K10" s="5" t="s">
        <v>191</v>
      </c>
      <c r="L10" s="5" t="s">
        <v>192</v>
      </c>
      <c r="M10" s="5" t="s">
        <v>193</v>
      </c>
      <c r="N10" s="5" t="s">
        <v>194</v>
      </c>
      <c r="O10" s="5" t="s">
        <v>195</v>
      </c>
      <c r="P10" s="6" t="s">
        <v>196</v>
      </c>
      <c r="Q10" s="4" t="s">
        <v>197</v>
      </c>
      <c r="R10" s="4" t="s">
        <v>198</v>
      </c>
      <c r="S10" s="4" t="s">
        <v>199</v>
      </c>
      <c r="T10" s="4" t="s">
        <v>200</v>
      </c>
      <c r="U10" t="str">
        <f ca="1">IFERROR(__xludf.DUMMYFUNCTION("""COMPUTED_VALUE"""),"Kubinčan Petr")</f>
        <v>Kubinčan Petr</v>
      </c>
    </row>
    <row r="11" spans="1:21" ht="12.75" customHeight="1">
      <c r="A11" s="3" t="s">
        <v>201</v>
      </c>
      <c r="B11" s="4" t="s">
        <v>202</v>
      </c>
      <c r="C11" s="4" t="s">
        <v>203</v>
      </c>
      <c r="D11" s="4" t="s">
        <v>204</v>
      </c>
      <c r="E11" s="4" t="s">
        <v>205</v>
      </c>
      <c r="F11" s="4" t="s">
        <v>206</v>
      </c>
      <c r="G11" s="4" t="s">
        <v>207</v>
      </c>
      <c r="H11" s="4" t="s">
        <v>208</v>
      </c>
      <c r="I11" s="5" t="s">
        <v>209</v>
      </c>
      <c r="J11" s="5" t="s">
        <v>210</v>
      </c>
      <c r="K11" s="5" t="s">
        <v>211</v>
      </c>
      <c r="L11" s="5" t="s">
        <v>212</v>
      </c>
      <c r="M11" s="5" t="s">
        <v>213</v>
      </c>
      <c r="N11" s="5" t="s">
        <v>214</v>
      </c>
      <c r="O11" s="5" t="s">
        <v>215</v>
      </c>
      <c r="P11" s="6" t="s">
        <v>216</v>
      </c>
      <c r="Q11" s="4" t="s">
        <v>217</v>
      </c>
      <c r="R11" s="4" t="s">
        <v>218</v>
      </c>
      <c r="S11" s="4" t="s">
        <v>219</v>
      </c>
      <c r="T11" s="4" t="s">
        <v>220</v>
      </c>
      <c r="U11" t="str">
        <f ca="1">IFERROR(__xludf.DUMMYFUNCTION("""COMPUTED_VALUE"""),"Kuchtová Barbora")</f>
        <v>Kuchtová Barbora</v>
      </c>
    </row>
    <row r="12" spans="1:21" ht="12.75" customHeight="1">
      <c r="A12" s="3" t="s">
        <v>221</v>
      </c>
      <c r="B12" s="4" t="s">
        <v>222</v>
      </c>
      <c r="C12" s="4" t="s">
        <v>223</v>
      </c>
      <c r="D12" s="4" t="s">
        <v>224</v>
      </c>
      <c r="E12" s="4" t="s">
        <v>225</v>
      </c>
      <c r="F12" s="4" t="s">
        <v>226</v>
      </c>
      <c r="G12" s="4" t="s">
        <v>227</v>
      </c>
      <c r="H12" s="4" t="s">
        <v>228</v>
      </c>
      <c r="I12" s="5" t="s">
        <v>229</v>
      </c>
      <c r="J12" s="5" t="s">
        <v>230</v>
      </c>
      <c r="K12" s="5" t="s">
        <v>231</v>
      </c>
      <c r="L12" s="5" t="s">
        <v>232</v>
      </c>
      <c r="M12" s="5" t="s">
        <v>233</v>
      </c>
      <c r="N12" s="5" t="s">
        <v>234</v>
      </c>
      <c r="O12" s="5" t="s">
        <v>235</v>
      </c>
      <c r="P12" s="6" t="s">
        <v>236</v>
      </c>
      <c r="Q12" s="4" t="s">
        <v>237</v>
      </c>
      <c r="R12" s="4" t="s">
        <v>238</v>
      </c>
      <c r="S12" s="4" t="s">
        <v>239</v>
      </c>
      <c r="T12" s="4" t="s">
        <v>240</v>
      </c>
      <c r="U12" t="str">
        <f ca="1">IFERROR(__xludf.DUMMYFUNCTION("""COMPUTED_VALUE"""),"Martínková Nella")</f>
        <v>Martínková Nella</v>
      </c>
    </row>
    <row r="13" spans="1:21" ht="12.75" customHeight="1">
      <c r="A13" s="3" t="s">
        <v>241</v>
      </c>
      <c r="B13" s="4" t="s">
        <v>242</v>
      </c>
      <c r="C13" s="5" t="s">
        <v>243</v>
      </c>
      <c r="D13" s="4" t="s">
        <v>244</v>
      </c>
      <c r="E13" s="4" t="s">
        <v>245</v>
      </c>
      <c r="F13" s="4" t="s">
        <v>246</v>
      </c>
      <c r="G13" s="4" t="s">
        <v>247</v>
      </c>
      <c r="H13" s="4" t="s">
        <v>248</v>
      </c>
      <c r="I13" s="5" t="s">
        <v>249</v>
      </c>
      <c r="J13" s="5" t="s">
        <v>250</v>
      </c>
      <c r="K13" s="5" t="s">
        <v>251</v>
      </c>
      <c r="L13" s="5" t="s">
        <v>252</v>
      </c>
      <c r="M13" s="5" t="s">
        <v>253</v>
      </c>
      <c r="N13" s="5" t="s">
        <v>254</v>
      </c>
      <c r="O13" s="5" t="s">
        <v>255</v>
      </c>
      <c r="P13" s="6" t="s">
        <v>256</v>
      </c>
      <c r="Q13" s="4" t="s">
        <v>257</v>
      </c>
      <c r="R13" s="4" t="s">
        <v>258</v>
      </c>
      <c r="S13" s="4" t="s">
        <v>259</v>
      </c>
      <c r="T13" s="4" t="s">
        <v>260</v>
      </c>
      <c r="U13" t="str">
        <f ca="1">IFERROR(__xludf.DUMMYFUNCTION("""COMPUTED_VALUE"""),"Matějovicová Klára")</f>
        <v>Matějovicová Klára</v>
      </c>
    </row>
    <row r="14" spans="1:21" ht="12.75" customHeight="1">
      <c r="A14" s="3" t="s">
        <v>261</v>
      </c>
      <c r="B14" s="4" t="s">
        <v>262</v>
      </c>
      <c r="C14" s="4" t="s">
        <v>263</v>
      </c>
      <c r="D14" s="4" t="s">
        <v>264</v>
      </c>
      <c r="E14" s="4" t="s">
        <v>265</v>
      </c>
      <c r="F14" s="4" t="s">
        <v>266</v>
      </c>
      <c r="G14" s="4" t="s">
        <v>267</v>
      </c>
      <c r="H14" s="4" t="s">
        <v>268</v>
      </c>
      <c r="I14" s="5" t="s">
        <v>269</v>
      </c>
      <c r="J14" s="5" t="s">
        <v>270</v>
      </c>
      <c r="K14" s="5" t="s">
        <v>271</v>
      </c>
      <c r="L14" s="5" t="s">
        <v>272</v>
      </c>
      <c r="M14" s="5" t="s">
        <v>273</v>
      </c>
      <c r="N14" s="5" t="s">
        <v>274</v>
      </c>
      <c r="O14" s="5" t="s">
        <v>275</v>
      </c>
      <c r="P14" s="6" t="s">
        <v>276</v>
      </c>
      <c r="Q14" s="4" t="s">
        <v>277</v>
      </c>
      <c r="R14" s="5" t="s">
        <v>278</v>
      </c>
      <c r="S14" s="4" t="s">
        <v>279</v>
      </c>
      <c r="T14" s="5" t="s">
        <v>280</v>
      </c>
      <c r="U14" t="str">
        <f ca="1">IFERROR(__xludf.DUMMYFUNCTION("""COMPUTED_VALUE"""),"Molnar Matěj")</f>
        <v>Molnar Matěj</v>
      </c>
    </row>
    <row r="15" spans="1:21" ht="12.75" customHeight="1">
      <c r="A15" s="3" t="s">
        <v>281</v>
      </c>
      <c r="B15" s="4" t="s">
        <v>282</v>
      </c>
      <c r="C15" s="5" t="s">
        <v>283</v>
      </c>
      <c r="D15" s="4" t="s">
        <v>284</v>
      </c>
      <c r="E15" s="4" t="s">
        <v>285</v>
      </c>
      <c r="F15" s="4" t="s">
        <v>286</v>
      </c>
      <c r="G15" s="4" t="s">
        <v>287</v>
      </c>
      <c r="H15" s="4" t="s">
        <v>288</v>
      </c>
      <c r="I15" s="5" t="s">
        <v>289</v>
      </c>
      <c r="J15" s="5" t="s">
        <v>290</v>
      </c>
      <c r="K15" s="5" t="s">
        <v>291</v>
      </c>
      <c r="L15" s="5" t="s">
        <v>292</v>
      </c>
      <c r="M15" s="5" t="s">
        <v>293</v>
      </c>
      <c r="N15" s="4" t="s">
        <v>294</v>
      </c>
      <c r="O15" s="5" t="s">
        <v>295</v>
      </c>
      <c r="P15" s="6" t="s">
        <v>296</v>
      </c>
      <c r="Q15" s="4" t="s">
        <v>297</v>
      </c>
      <c r="R15" s="4" t="s">
        <v>298</v>
      </c>
      <c r="S15" s="4" t="s">
        <v>299</v>
      </c>
      <c r="T15" s="4" t="s">
        <v>300</v>
      </c>
      <c r="U15" t="str">
        <f ca="1">IFERROR(__xludf.DUMMYFUNCTION("""COMPUTED_VALUE"""),"Našincová Kristýna")</f>
        <v>Našincová Kristýna</v>
      </c>
    </row>
    <row r="16" spans="1:21" ht="12.75" customHeight="1">
      <c r="A16" s="3" t="s">
        <v>301</v>
      </c>
      <c r="B16" s="4" t="s">
        <v>302</v>
      </c>
      <c r="C16" s="4" t="s">
        <v>303</v>
      </c>
      <c r="D16" s="5" t="s">
        <v>304</v>
      </c>
      <c r="E16" s="4" t="s">
        <v>305</v>
      </c>
      <c r="F16" s="4" t="s">
        <v>256</v>
      </c>
      <c r="G16" s="4" t="s">
        <v>306</v>
      </c>
      <c r="H16" s="4" t="s">
        <v>307</v>
      </c>
      <c r="I16" s="5" t="s">
        <v>308</v>
      </c>
      <c r="J16" s="5" t="s">
        <v>309</v>
      </c>
      <c r="K16" s="5" t="s">
        <v>310</v>
      </c>
      <c r="L16" s="5" t="s">
        <v>311</v>
      </c>
      <c r="M16" s="5" t="s">
        <v>312</v>
      </c>
      <c r="N16" s="5" t="s">
        <v>313</v>
      </c>
      <c r="O16" s="5" t="s">
        <v>314</v>
      </c>
      <c r="P16" s="6" t="s">
        <v>315</v>
      </c>
      <c r="Q16" s="4" t="s">
        <v>316</v>
      </c>
      <c r="R16" s="4" t="s">
        <v>317</v>
      </c>
      <c r="S16" s="4" t="s">
        <v>318</v>
      </c>
      <c r="T16" s="4" t="s">
        <v>319</v>
      </c>
      <c r="U16" t="str">
        <f ca="1">IFERROR(__xludf.DUMMYFUNCTION("""COMPUTED_VALUE"""),"Nečekalová Klára")</f>
        <v>Nečekalová Klára</v>
      </c>
    </row>
    <row r="17" spans="1:21" ht="12.75" customHeight="1">
      <c r="A17" s="3" t="s">
        <v>320</v>
      </c>
      <c r="B17" s="4" t="s">
        <v>321</v>
      </c>
      <c r="C17" s="4" t="s">
        <v>322</v>
      </c>
      <c r="D17" s="5" t="s">
        <v>323</v>
      </c>
      <c r="E17" s="4" t="s">
        <v>324</v>
      </c>
      <c r="F17" s="4" t="s">
        <v>325</v>
      </c>
      <c r="G17" s="4" t="s">
        <v>326</v>
      </c>
      <c r="H17" s="4" t="s">
        <v>327</v>
      </c>
      <c r="I17" s="5" t="s">
        <v>328</v>
      </c>
      <c r="J17" s="5" t="s">
        <v>329</v>
      </c>
      <c r="K17" s="5" t="s">
        <v>330</v>
      </c>
      <c r="L17" s="5" t="s">
        <v>331</v>
      </c>
      <c r="M17" s="5" t="s">
        <v>332</v>
      </c>
      <c r="N17" s="5" t="s">
        <v>333</v>
      </c>
      <c r="O17" s="5" t="s">
        <v>334</v>
      </c>
      <c r="P17" s="5" t="s">
        <v>335</v>
      </c>
      <c r="Q17" s="4" t="s">
        <v>336</v>
      </c>
      <c r="R17" s="4" t="s">
        <v>337</v>
      </c>
      <c r="S17" s="4" t="s">
        <v>338</v>
      </c>
      <c r="T17" s="5" t="s">
        <v>339</v>
      </c>
      <c r="U17" t="str">
        <f ca="1">IFERROR(__xludf.DUMMYFUNCTION("""COMPUTED_VALUE"""),"Ngo Phuc An")</f>
        <v>Ngo Phuc An</v>
      </c>
    </row>
    <row r="18" spans="1:21" ht="12.75" customHeight="1">
      <c r="A18" s="3" t="s">
        <v>340</v>
      </c>
      <c r="B18" s="4" t="s">
        <v>341</v>
      </c>
      <c r="C18" s="4" t="s">
        <v>342</v>
      </c>
      <c r="D18" s="4" t="s">
        <v>343</v>
      </c>
      <c r="E18" s="4" t="s">
        <v>344</v>
      </c>
      <c r="F18" s="4" t="s">
        <v>345</v>
      </c>
      <c r="G18" s="4" t="s">
        <v>346</v>
      </c>
      <c r="H18" s="4" t="s">
        <v>347</v>
      </c>
      <c r="I18" s="5" t="s">
        <v>348</v>
      </c>
      <c r="J18" s="5" t="s">
        <v>349</v>
      </c>
      <c r="K18" s="5" t="s">
        <v>350</v>
      </c>
      <c r="L18" s="5" t="s">
        <v>351</v>
      </c>
      <c r="M18" s="5" t="s">
        <v>352</v>
      </c>
      <c r="N18" s="5" t="s">
        <v>353</v>
      </c>
      <c r="O18" s="5" t="s">
        <v>354</v>
      </c>
      <c r="P18" s="6" t="s">
        <v>355</v>
      </c>
      <c r="Q18" s="4" t="s">
        <v>356</v>
      </c>
      <c r="R18" s="4" t="s">
        <v>357</v>
      </c>
      <c r="S18" s="4" t="s">
        <v>358</v>
      </c>
      <c r="T18" s="4" t="s">
        <v>359</v>
      </c>
      <c r="U18" t="str">
        <f ca="1">IFERROR(__xludf.DUMMYFUNCTION("""COMPUTED_VALUE"""),"Nguyen Le Ky Anh")</f>
        <v>Nguyen Le Ky Anh</v>
      </c>
    </row>
    <row r="19" spans="1:21" ht="12.75" customHeight="1">
      <c r="A19" s="3" t="s">
        <v>360</v>
      </c>
      <c r="B19" s="4" t="s">
        <v>361</v>
      </c>
      <c r="C19" s="5" t="s">
        <v>362</v>
      </c>
      <c r="D19" s="4" t="s">
        <v>363</v>
      </c>
      <c r="E19" s="4" t="s">
        <v>364</v>
      </c>
      <c r="F19" s="4" t="s">
        <v>365</v>
      </c>
      <c r="G19" s="4" t="s">
        <v>366</v>
      </c>
      <c r="H19" s="4" t="s">
        <v>367</v>
      </c>
      <c r="I19" s="5" t="s">
        <v>368</v>
      </c>
      <c r="J19" s="5" t="s">
        <v>369</v>
      </c>
      <c r="K19" s="5" t="s">
        <v>370</v>
      </c>
      <c r="L19" s="5" t="s">
        <v>371</v>
      </c>
      <c r="M19" s="5" t="s">
        <v>372</v>
      </c>
      <c r="N19" s="5" t="s">
        <v>373</v>
      </c>
      <c r="O19" s="5" t="s">
        <v>374</v>
      </c>
      <c r="P19" s="6" t="s">
        <v>375</v>
      </c>
      <c r="Q19" s="4" t="s">
        <v>376</v>
      </c>
      <c r="R19" s="4" t="s">
        <v>377</v>
      </c>
      <c r="S19" s="4" t="s">
        <v>378</v>
      </c>
      <c r="T19" s="5" t="s">
        <v>379</v>
      </c>
      <c r="U19" t="str">
        <f ca="1">IFERROR(__xludf.DUMMYFUNCTION("""COMPUTED_VALUE"""),"Podzimek Daniel")</f>
        <v>Podzimek Daniel</v>
      </c>
    </row>
    <row r="20" spans="1:21" ht="12.75" customHeight="1">
      <c r="A20" s="3" t="s">
        <v>380</v>
      </c>
      <c r="B20" s="4" t="s">
        <v>381</v>
      </c>
      <c r="C20" s="4" t="s">
        <v>382</v>
      </c>
      <c r="D20" s="4" t="s">
        <v>383</v>
      </c>
      <c r="E20" s="4" t="s">
        <v>384</v>
      </c>
      <c r="F20" s="4" t="s">
        <v>385</v>
      </c>
      <c r="G20" s="4" t="s">
        <v>386</v>
      </c>
      <c r="H20" s="4" t="s">
        <v>387</v>
      </c>
      <c r="I20" s="5" t="s">
        <v>388</v>
      </c>
      <c r="J20" s="5" t="s">
        <v>389</v>
      </c>
      <c r="K20" s="5" t="s">
        <v>390</v>
      </c>
      <c r="L20" s="5" t="s">
        <v>391</v>
      </c>
      <c r="M20" s="5" t="s">
        <v>392</v>
      </c>
      <c r="N20" s="5" t="s">
        <v>393</v>
      </c>
      <c r="O20" s="5" t="s">
        <v>394</v>
      </c>
      <c r="P20" s="6" t="s">
        <v>395</v>
      </c>
      <c r="Q20" s="4" t="s">
        <v>396</v>
      </c>
      <c r="R20" s="4" t="s">
        <v>397</v>
      </c>
      <c r="S20" s="4" t="s">
        <v>398</v>
      </c>
      <c r="T20" s="4" t="s">
        <v>399</v>
      </c>
      <c r="U20" t="str">
        <f ca="1">IFERROR(__xludf.DUMMYFUNCTION("""COMPUTED_VALUE"""),"Pouzar Filip")</f>
        <v>Pouzar Filip</v>
      </c>
    </row>
    <row r="21" spans="1:21" ht="12.75" customHeight="1">
      <c r="A21" s="3" t="s">
        <v>400</v>
      </c>
      <c r="B21" s="4" t="s">
        <v>401</v>
      </c>
      <c r="C21" s="5" t="s">
        <v>402</v>
      </c>
      <c r="D21" s="5" t="s">
        <v>403</v>
      </c>
      <c r="E21" s="4" t="s">
        <v>404</v>
      </c>
      <c r="F21" s="4" t="s">
        <v>405</v>
      </c>
      <c r="G21" s="4" t="s">
        <v>406</v>
      </c>
      <c r="H21" s="4" t="s">
        <v>407</v>
      </c>
      <c r="I21" s="5" t="s">
        <v>408</v>
      </c>
      <c r="J21" s="5" t="s">
        <v>409</v>
      </c>
      <c r="K21" s="4" t="s">
        <v>410</v>
      </c>
      <c r="L21" s="5" t="s">
        <v>411</v>
      </c>
      <c r="M21" s="5" t="s">
        <v>412</v>
      </c>
      <c r="N21" s="5" t="s">
        <v>413</v>
      </c>
      <c r="O21" s="5" t="s">
        <v>414</v>
      </c>
      <c r="P21" s="6" t="s">
        <v>415</v>
      </c>
      <c r="Q21" s="4" t="s">
        <v>416</v>
      </c>
      <c r="R21" s="4" t="s">
        <v>417</v>
      </c>
      <c r="S21" s="5" t="s">
        <v>418</v>
      </c>
      <c r="T21" s="4" t="s">
        <v>419</v>
      </c>
      <c r="U21" t="str">
        <f ca="1">IFERROR(__xludf.DUMMYFUNCTION("""COMPUTED_VALUE"""),"Sydora Olha")</f>
        <v>Sydora Olha</v>
      </c>
    </row>
    <row r="22" spans="1:21" ht="12.75" customHeight="1">
      <c r="A22" s="3" t="s">
        <v>420</v>
      </c>
      <c r="B22" s="4" t="s">
        <v>421</v>
      </c>
      <c r="C22" s="5" t="s">
        <v>422</v>
      </c>
      <c r="D22" s="5" t="s">
        <v>423</v>
      </c>
      <c r="E22" s="4" t="s">
        <v>424</v>
      </c>
      <c r="F22" s="4" t="s">
        <v>425</v>
      </c>
      <c r="G22" s="4" t="s">
        <v>426</v>
      </c>
      <c r="H22" s="4" t="s">
        <v>427</v>
      </c>
      <c r="I22" s="5" t="s">
        <v>428</v>
      </c>
      <c r="J22" s="5" t="s">
        <v>429</v>
      </c>
      <c r="K22" s="5" t="s">
        <v>430</v>
      </c>
      <c r="L22" s="5" t="s">
        <v>431</v>
      </c>
      <c r="M22" s="5" t="s">
        <v>432</v>
      </c>
      <c r="N22" s="5" t="s">
        <v>433</v>
      </c>
      <c r="O22" s="5" t="s">
        <v>434</v>
      </c>
      <c r="P22" s="6" t="s">
        <v>435</v>
      </c>
      <c r="Q22" s="4" t="s">
        <v>436</v>
      </c>
      <c r="R22" s="4" t="s">
        <v>437</v>
      </c>
      <c r="S22" s="4" t="s">
        <v>438</v>
      </c>
      <c r="T22" s="4" t="s">
        <v>439</v>
      </c>
      <c r="U22" t="str">
        <f ca="1">IFERROR(__xludf.DUMMYFUNCTION("""COMPUTED_VALUE"""),"Šinková Natálie")</f>
        <v>Šinková Natálie</v>
      </c>
    </row>
    <row r="23" spans="1:21" ht="12.75" customHeight="1">
      <c r="A23" s="3" t="s">
        <v>440</v>
      </c>
      <c r="B23" s="4" t="s">
        <v>441</v>
      </c>
      <c r="C23" s="4" t="s">
        <v>442</v>
      </c>
      <c r="D23" s="5" t="s">
        <v>443</v>
      </c>
      <c r="E23" s="4" t="s">
        <v>444</v>
      </c>
      <c r="F23" s="4" t="s">
        <v>445</v>
      </c>
      <c r="G23" s="4" t="s">
        <v>446</v>
      </c>
      <c r="H23" s="4" t="s">
        <v>447</v>
      </c>
      <c r="I23" s="5" t="s">
        <v>448</v>
      </c>
      <c r="J23" s="5" t="s">
        <v>449</v>
      </c>
      <c r="K23" s="8"/>
      <c r="L23" s="5" t="s">
        <v>450</v>
      </c>
      <c r="M23" s="9"/>
      <c r="N23" s="5" t="s">
        <v>451</v>
      </c>
      <c r="O23" s="5" t="s">
        <v>452</v>
      </c>
      <c r="P23" s="6" t="s">
        <v>453</v>
      </c>
      <c r="Q23" s="4" t="s">
        <v>454</v>
      </c>
      <c r="R23" s="5" t="s">
        <v>455</v>
      </c>
      <c r="S23" s="4" t="s">
        <v>456</v>
      </c>
      <c r="T23" s="4" t="s">
        <v>457</v>
      </c>
      <c r="U23" t="str">
        <f ca="1">IFERROR(__xludf.DUMMYFUNCTION("""COMPUTED_VALUE"""),"Tran Karel")</f>
        <v>Tran Karel</v>
      </c>
    </row>
    <row r="24" spans="1:21" ht="12.75" customHeight="1">
      <c r="A24" s="3" t="s">
        <v>458</v>
      </c>
      <c r="B24" s="4" t="s">
        <v>459</v>
      </c>
      <c r="C24" s="4" t="s">
        <v>460</v>
      </c>
      <c r="D24" s="4" t="s">
        <v>461</v>
      </c>
      <c r="E24" s="4" t="s">
        <v>462</v>
      </c>
      <c r="F24" s="4" t="s">
        <v>463</v>
      </c>
      <c r="G24" s="5" t="s">
        <v>464</v>
      </c>
      <c r="H24" s="4" t="s">
        <v>465</v>
      </c>
      <c r="I24" s="3" t="s">
        <v>466</v>
      </c>
      <c r="J24" s="5" t="s">
        <v>467</v>
      </c>
      <c r="K24" s="8"/>
      <c r="L24" s="5" t="s">
        <v>468</v>
      </c>
      <c r="M24" s="9"/>
      <c r="N24" s="3" t="s">
        <v>469</v>
      </c>
      <c r="O24" s="5" t="s">
        <v>470</v>
      </c>
      <c r="P24" s="6" t="s">
        <v>471</v>
      </c>
      <c r="Q24" s="4" t="s">
        <v>472</v>
      </c>
      <c r="R24" s="4" t="s">
        <v>473</v>
      </c>
      <c r="S24" s="4" t="s">
        <v>474</v>
      </c>
      <c r="T24" s="4" t="s">
        <v>475</v>
      </c>
      <c r="U24" t="str">
        <f ca="1">IFERROR(__xludf.DUMMYFUNCTION("""COMPUTED_VALUE"""),"Veselá Tereza")</f>
        <v>Veselá Tereza</v>
      </c>
    </row>
    <row r="25" spans="1:21" ht="12.75" customHeight="1">
      <c r="A25" s="3" t="s">
        <v>476</v>
      </c>
      <c r="B25" s="4" t="s">
        <v>477</v>
      </c>
      <c r="C25" s="4" t="s">
        <v>478</v>
      </c>
      <c r="D25" s="4" t="s">
        <v>479</v>
      </c>
      <c r="E25" s="4" t="s">
        <v>480</v>
      </c>
      <c r="F25" s="4" t="s">
        <v>481</v>
      </c>
      <c r="G25" s="4" t="s">
        <v>482</v>
      </c>
      <c r="H25" s="4" t="s">
        <v>483</v>
      </c>
      <c r="I25" s="3" t="s">
        <v>484</v>
      </c>
      <c r="J25" s="9"/>
      <c r="K25" s="8"/>
      <c r="L25" s="5" t="s">
        <v>485</v>
      </c>
      <c r="M25" s="9"/>
      <c r="N25" s="3" t="s">
        <v>486</v>
      </c>
      <c r="O25" s="5" t="s">
        <v>487</v>
      </c>
      <c r="P25" s="10"/>
      <c r="Q25" s="4" t="s">
        <v>488</v>
      </c>
      <c r="R25" s="4" t="s">
        <v>489</v>
      </c>
      <c r="S25" s="4" t="s">
        <v>490</v>
      </c>
      <c r="T25" s="4" t="s">
        <v>491</v>
      </c>
      <c r="U25" t="str">
        <f ca="1">IFERROR(__xludf.DUMMYFUNCTION("""COMPUTED_VALUE"""),"Volná Lucie")</f>
        <v>Volná Lucie</v>
      </c>
    </row>
    <row r="26" spans="1:21" ht="12.75" customHeight="1">
      <c r="A26" s="3" t="s">
        <v>492</v>
      </c>
      <c r="B26" s="11"/>
      <c r="C26" s="5" t="s">
        <v>493</v>
      </c>
      <c r="D26" s="4" t="s">
        <v>494</v>
      </c>
      <c r="E26" s="4" t="s">
        <v>495</v>
      </c>
      <c r="F26" s="4" t="s">
        <v>496</v>
      </c>
      <c r="G26" s="4" t="s">
        <v>497</v>
      </c>
      <c r="H26" s="4" t="s">
        <v>498</v>
      </c>
      <c r="I26" s="3" t="s">
        <v>499</v>
      </c>
      <c r="J26" s="9"/>
      <c r="K26" s="8"/>
      <c r="L26" s="5" t="s">
        <v>500</v>
      </c>
      <c r="M26" s="9"/>
      <c r="N26" s="3" t="s">
        <v>501</v>
      </c>
      <c r="O26" s="5" t="s">
        <v>502</v>
      </c>
      <c r="P26" s="10"/>
      <c r="Q26" s="4" t="s">
        <v>503</v>
      </c>
      <c r="R26" s="4" t="s">
        <v>504</v>
      </c>
      <c r="S26" s="4" t="s">
        <v>505</v>
      </c>
      <c r="T26" s="3" t="s">
        <v>506</v>
      </c>
      <c r="U26" t="str">
        <f ca="1">IFERROR(__xludf.DUMMYFUNCTION("""COMPUTED_VALUE"""),"Vorasická Adéla")</f>
        <v>Vorasická Adéla</v>
      </c>
    </row>
    <row r="27" spans="1:21" ht="12.75" customHeight="1">
      <c r="A27" s="8"/>
      <c r="B27" s="11"/>
      <c r="C27" s="4" t="s">
        <v>507</v>
      </c>
      <c r="D27" s="4" t="s">
        <v>508</v>
      </c>
      <c r="E27" s="4" t="s">
        <v>509</v>
      </c>
      <c r="F27" s="4" t="s">
        <v>510</v>
      </c>
      <c r="G27" s="4" t="s">
        <v>511</v>
      </c>
      <c r="H27" s="4" t="s">
        <v>512</v>
      </c>
      <c r="I27" s="3" t="s">
        <v>513</v>
      </c>
      <c r="J27" s="9"/>
      <c r="K27" s="8"/>
      <c r="L27" s="5" t="s">
        <v>514</v>
      </c>
      <c r="M27" s="9"/>
      <c r="N27" s="3" t="s">
        <v>515</v>
      </c>
      <c r="O27" s="9"/>
      <c r="P27" s="10"/>
      <c r="Q27" s="11"/>
      <c r="R27" s="4" t="s">
        <v>516</v>
      </c>
      <c r="S27" s="4" t="s">
        <v>517</v>
      </c>
      <c r="T27" s="3" t="s">
        <v>518</v>
      </c>
    </row>
    <row r="28" spans="1:21" ht="12.75" customHeight="1">
      <c r="A28" s="8"/>
      <c r="B28" s="11"/>
      <c r="C28" s="4" t="s">
        <v>519</v>
      </c>
      <c r="D28" s="4" t="s">
        <v>520</v>
      </c>
      <c r="E28" s="4" t="s">
        <v>521</v>
      </c>
      <c r="F28" s="4" t="s">
        <v>522</v>
      </c>
      <c r="G28" s="4" t="s">
        <v>523</v>
      </c>
      <c r="H28" s="3" t="s">
        <v>524</v>
      </c>
      <c r="I28" s="3" t="s">
        <v>525</v>
      </c>
      <c r="J28" s="9"/>
      <c r="K28" s="8"/>
      <c r="L28" s="8"/>
      <c r="M28" s="9"/>
      <c r="N28" s="8"/>
      <c r="O28" s="8"/>
      <c r="P28" s="9"/>
      <c r="Q28" s="11"/>
      <c r="R28" s="3" t="s">
        <v>526</v>
      </c>
      <c r="S28" s="11"/>
      <c r="T28" s="3" t="s">
        <v>527</v>
      </c>
    </row>
    <row r="29" spans="1:21" ht="12.75" customHeight="1">
      <c r="A29" s="8"/>
      <c r="B29" s="11"/>
      <c r="C29" s="5" t="s">
        <v>528</v>
      </c>
      <c r="D29" s="4" t="s">
        <v>529</v>
      </c>
      <c r="E29" s="4" t="s">
        <v>530</v>
      </c>
      <c r="F29" s="4" t="s">
        <v>531</v>
      </c>
      <c r="G29" s="4" t="s">
        <v>532</v>
      </c>
      <c r="H29" s="3" t="s">
        <v>533</v>
      </c>
      <c r="I29" s="8"/>
      <c r="J29" s="8"/>
      <c r="K29" s="8"/>
      <c r="L29" s="8"/>
      <c r="M29" s="8"/>
      <c r="N29" s="8"/>
      <c r="O29" s="8"/>
      <c r="P29" s="10"/>
      <c r="Q29" s="11"/>
      <c r="R29" s="8"/>
      <c r="S29" s="11"/>
      <c r="T29" s="3" t="s">
        <v>534</v>
      </c>
    </row>
    <row r="30" spans="1:21" ht="12.75" customHeight="1">
      <c r="A30" s="8"/>
      <c r="B30" s="11"/>
      <c r="C30" s="3" t="s">
        <v>535</v>
      </c>
      <c r="D30" s="4" t="s">
        <v>536</v>
      </c>
      <c r="E30" s="11"/>
      <c r="F30" s="4" t="s">
        <v>537</v>
      </c>
      <c r="G30" s="4" t="s">
        <v>538</v>
      </c>
      <c r="H30" s="3" t="s">
        <v>539</v>
      </c>
      <c r="I30" s="8"/>
      <c r="J30" s="8"/>
      <c r="K30" s="8"/>
      <c r="L30" s="8"/>
      <c r="M30" s="8"/>
      <c r="N30" s="8"/>
      <c r="O30" s="8"/>
      <c r="P30" s="8"/>
      <c r="Q30" s="11"/>
      <c r="R30" s="8"/>
      <c r="S30" s="11"/>
      <c r="T30" s="3" t="s">
        <v>540</v>
      </c>
    </row>
    <row r="31" spans="1:21" ht="12.75" customHeight="1">
      <c r="A31" s="8"/>
      <c r="B31" s="8"/>
      <c r="C31" s="3" t="s">
        <v>541</v>
      </c>
      <c r="D31" s="11"/>
      <c r="E31" s="11"/>
      <c r="F31" s="8"/>
      <c r="G31" s="4" t="s">
        <v>542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9"/>
      <c r="T31" s="3" t="s">
        <v>543</v>
      </c>
    </row>
    <row r="32" spans="1:21" ht="12.75" customHeight="1">
      <c r="A32" s="8"/>
      <c r="B32" s="8"/>
      <c r="C32" s="8"/>
      <c r="D32" s="8"/>
      <c r="E32" s="8"/>
      <c r="F32" s="8"/>
      <c r="G32" s="11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11"/>
      <c r="T32" s="3" t="s">
        <v>544</v>
      </c>
    </row>
    <row r="33" spans="1:20" ht="12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9"/>
      <c r="T33" s="3" t="s">
        <v>545</v>
      </c>
    </row>
    <row r="34" spans="1:20" ht="12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11"/>
      <c r="T34" s="3" t="s">
        <v>546</v>
      </c>
    </row>
    <row r="35" spans="1:20" ht="12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11"/>
      <c r="T35" s="3" t="s">
        <v>547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přírodovědné - vyhodnocení</vt:lpstr>
      <vt:lpstr>přírodovědné -pořadí</vt:lpstr>
      <vt:lpstr>humanitní - vyhodnocení</vt:lpstr>
      <vt:lpstr>humanitní - pořadí</vt:lpstr>
      <vt:lpstr>humanitní_seznamy</vt:lpstr>
      <vt:lpstr>matematické - vyhodnocení</vt:lpstr>
      <vt:lpstr>matematické - pořadí</vt:lpstr>
      <vt:lpstr>matematické_seznamy</vt:lpstr>
      <vt:lpstr>sportovní_seznamy</vt:lpstr>
      <vt:lpstr>přír+mat-pořadí</vt:lpstr>
      <vt:lpstr>PojmenovanyRozsah7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gymcheb</dc:creator>
  <cp:lastModifiedBy>gymcheb</cp:lastModifiedBy>
  <dcterms:created xsi:type="dcterms:W3CDTF">2021-08-25T10:04:13Z</dcterms:created>
  <dcterms:modified xsi:type="dcterms:W3CDTF">2021-09-01T09:14:19Z</dcterms:modified>
</cp:coreProperties>
</file>